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https://d.docs.live.net/987572004c8012cf/Documents/Smartsheet/Batch 2 - Weloc-00462-20231004T130021Z-001/Batch 2 - Weloc-00462/Formatted files/ja_JP/_content_pmo-templates - DE^JES^JFR^JIT^JPT^JJP/"/>
    </mc:Choice>
  </mc:AlternateContent>
  <xr:revisionPtr revIDLastSave="10" documentId="11_463EEDB85657C239E92E9D5E7353C631530AC4E9" xr6:coauthVersionLast="47" xr6:coauthVersionMax="47" xr10:uidLastSave="{CFE1AC6B-FC8A-4975-86C4-95E2731A84CF}"/>
  <bookViews>
    <workbookView xWindow="-120" yWindow="-120" windowWidth="20730" windowHeight="11160" tabRatio="500" xr2:uid="{00000000-000D-0000-FFFF-FFFF00000000}"/>
  </bookViews>
  <sheets>
    <sheet name="PMO リソース プランニング" sheetId="1" r:id="rId1"/>
    <sheet name="– 免責条項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35" i="1" l="1"/>
  <c r="AF35" i="1"/>
  <c r="AE36" i="1"/>
  <c r="AF36" i="1"/>
  <c r="AE37" i="1"/>
  <c r="AF37" i="1"/>
  <c r="AE38" i="1"/>
  <c r="AF38" i="1"/>
  <c r="AE39" i="1"/>
  <c r="AF39" i="1"/>
  <c r="AE40" i="1"/>
  <c r="AF40" i="1"/>
  <c r="AE41" i="1"/>
  <c r="AF41" i="1"/>
  <c r="AE42" i="1"/>
  <c r="AF42" i="1"/>
  <c r="AE43" i="1"/>
  <c r="AF43" i="1"/>
  <c r="AE44" i="1"/>
  <c r="AF44" i="1"/>
  <c r="AE45" i="1"/>
  <c r="AF45" i="1"/>
  <c r="AE46" i="1"/>
  <c r="AF46" i="1"/>
  <c r="AE47" i="1"/>
  <c r="AF47" i="1"/>
  <c r="AE48" i="1"/>
  <c r="AF48" i="1"/>
  <c r="AF49" i="1"/>
  <c r="AE86" i="1"/>
  <c r="AF86" i="1"/>
  <c r="AE87" i="1"/>
  <c r="AF87" i="1"/>
  <c r="AE88" i="1"/>
  <c r="AF88" i="1"/>
  <c r="AE89" i="1"/>
  <c r="AF89" i="1"/>
  <c r="AE90" i="1"/>
  <c r="AF90" i="1"/>
  <c r="AE91" i="1"/>
  <c r="AF91" i="1"/>
  <c r="AE92" i="1"/>
  <c r="AF92" i="1"/>
  <c r="AE93" i="1"/>
  <c r="AF93" i="1"/>
  <c r="AF94" i="1"/>
  <c r="AE67" i="1"/>
  <c r="AF67" i="1"/>
  <c r="AE68" i="1"/>
  <c r="AF68" i="1"/>
  <c r="AE69" i="1"/>
  <c r="AF69" i="1"/>
  <c r="AE70" i="1"/>
  <c r="AF70" i="1"/>
  <c r="AE71" i="1"/>
  <c r="AF71" i="1"/>
  <c r="AE72" i="1"/>
  <c r="AF72" i="1"/>
  <c r="AE73" i="1"/>
  <c r="AF73" i="1"/>
  <c r="AE74" i="1"/>
  <c r="AF74" i="1"/>
  <c r="AE75" i="1"/>
  <c r="AF75" i="1"/>
  <c r="AE76" i="1"/>
  <c r="AF76" i="1"/>
  <c r="AE77" i="1"/>
  <c r="AF77" i="1"/>
  <c r="AE78" i="1"/>
  <c r="AF78" i="1"/>
  <c r="AE79" i="1"/>
  <c r="AF79" i="1"/>
  <c r="AE80" i="1"/>
  <c r="AF80" i="1"/>
  <c r="AF81" i="1"/>
  <c r="AE51" i="1"/>
  <c r="AF51" i="1"/>
  <c r="AE52" i="1"/>
  <c r="AF52" i="1"/>
  <c r="AE53" i="1"/>
  <c r="AF53" i="1"/>
  <c r="AE54" i="1"/>
  <c r="AF54" i="1"/>
  <c r="AE55" i="1"/>
  <c r="AF55" i="1"/>
  <c r="AE56" i="1"/>
  <c r="AF56" i="1"/>
  <c r="AE57" i="1"/>
  <c r="AF57" i="1"/>
  <c r="AE58" i="1"/>
  <c r="AF58" i="1"/>
  <c r="AE59" i="1"/>
  <c r="AF59" i="1"/>
  <c r="AE60" i="1"/>
  <c r="AF60" i="1"/>
  <c r="AE61" i="1"/>
  <c r="AF61" i="1"/>
  <c r="AE62" i="1"/>
  <c r="AF62" i="1"/>
  <c r="AE63" i="1"/>
  <c r="AF63" i="1"/>
  <c r="AE64" i="1"/>
  <c r="AF64" i="1"/>
  <c r="AF65" i="1"/>
  <c r="AF96" i="1"/>
  <c r="C131" i="1"/>
  <c r="AE101" i="1"/>
  <c r="AE102" i="1"/>
  <c r="AE103" i="1"/>
  <c r="AE104" i="1"/>
  <c r="AE105" i="1"/>
  <c r="AE106" i="1"/>
  <c r="AE107" i="1"/>
  <c r="AE108" i="1"/>
  <c r="AE111" i="1"/>
  <c r="AE112" i="1"/>
  <c r="AE113" i="1"/>
  <c r="AE114" i="1"/>
  <c r="AE115" i="1"/>
  <c r="AE116" i="1"/>
  <c r="AE117" i="1"/>
  <c r="AE118" i="1"/>
  <c r="AE121" i="1"/>
  <c r="AE122" i="1"/>
  <c r="AE123" i="1"/>
  <c r="AE124" i="1"/>
  <c r="AE125" i="1"/>
  <c r="AE126" i="1"/>
  <c r="AE127" i="1"/>
  <c r="AE128" i="1"/>
  <c r="C132" i="1"/>
  <c r="C133" i="1"/>
  <c r="C134" i="1"/>
  <c r="H49" i="1"/>
  <c r="H94" i="1"/>
  <c r="H65" i="1"/>
  <c r="H81" i="1"/>
  <c r="H96" i="1"/>
  <c r="H3" i="1"/>
  <c r="H128" i="1"/>
  <c r="I108" i="1"/>
  <c r="AD128" i="1"/>
  <c r="AC128" i="1"/>
  <c r="AB128" i="1"/>
  <c r="AA128" i="1"/>
  <c r="Z128" i="1"/>
  <c r="Y128" i="1"/>
  <c r="X128" i="1"/>
  <c r="W128" i="1"/>
  <c r="V128" i="1"/>
  <c r="U128" i="1"/>
  <c r="T128" i="1"/>
  <c r="S128" i="1"/>
  <c r="R128" i="1"/>
  <c r="Q128" i="1"/>
  <c r="P128" i="1"/>
  <c r="O128" i="1"/>
  <c r="N128" i="1"/>
  <c r="M128" i="1"/>
  <c r="L128" i="1"/>
  <c r="K128" i="1"/>
  <c r="J128" i="1"/>
  <c r="I128" i="1"/>
  <c r="AD120" i="1"/>
  <c r="AC120" i="1"/>
  <c r="AB120" i="1"/>
  <c r="AA120" i="1"/>
  <c r="Z120" i="1"/>
  <c r="Y120" i="1"/>
  <c r="X120" i="1"/>
  <c r="W120" i="1"/>
  <c r="V120" i="1"/>
  <c r="U120" i="1"/>
  <c r="T120" i="1"/>
  <c r="S120" i="1"/>
  <c r="R120" i="1"/>
  <c r="Q120" i="1"/>
  <c r="P120" i="1"/>
  <c r="O120" i="1"/>
  <c r="N120" i="1"/>
  <c r="M120" i="1"/>
  <c r="L120" i="1"/>
  <c r="K120" i="1"/>
  <c r="J120" i="1"/>
  <c r="I120" i="1"/>
  <c r="H120" i="1"/>
  <c r="AD118" i="1"/>
  <c r="AC118" i="1"/>
  <c r="AB118" i="1"/>
  <c r="AA118" i="1"/>
  <c r="Z118" i="1"/>
  <c r="Y118" i="1"/>
  <c r="X118" i="1"/>
  <c r="W118" i="1"/>
  <c r="V118" i="1"/>
  <c r="U118" i="1"/>
  <c r="T118" i="1"/>
  <c r="S118" i="1"/>
  <c r="R118" i="1"/>
  <c r="Q118" i="1"/>
  <c r="P118" i="1"/>
  <c r="O118" i="1"/>
  <c r="N118" i="1"/>
  <c r="M118" i="1"/>
  <c r="L118" i="1"/>
  <c r="K118" i="1"/>
  <c r="J118" i="1"/>
  <c r="I118" i="1"/>
  <c r="H118" i="1"/>
  <c r="AD110" i="1"/>
  <c r="AC110" i="1"/>
  <c r="AB110" i="1"/>
  <c r="AA110" i="1"/>
  <c r="Z110" i="1"/>
  <c r="Y110" i="1"/>
  <c r="X110" i="1"/>
  <c r="W110" i="1"/>
  <c r="V110" i="1"/>
  <c r="U110" i="1"/>
  <c r="T110" i="1"/>
  <c r="S110" i="1"/>
  <c r="R110" i="1"/>
  <c r="Q110" i="1"/>
  <c r="P110" i="1"/>
  <c r="O110" i="1"/>
  <c r="N110" i="1"/>
  <c r="M110" i="1"/>
  <c r="L110" i="1"/>
  <c r="K110" i="1"/>
  <c r="J110" i="1"/>
  <c r="I110" i="1"/>
  <c r="H110" i="1"/>
  <c r="AD81" i="1"/>
  <c r="AC81" i="1"/>
  <c r="AB81" i="1"/>
  <c r="AA81" i="1"/>
  <c r="Z81" i="1"/>
  <c r="Y81" i="1"/>
  <c r="X81" i="1"/>
  <c r="W81" i="1"/>
  <c r="V81" i="1"/>
  <c r="U81" i="1"/>
  <c r="T81" i="1"/>
  <c r="S81" i="1"/>
  <c r="R81" i="1"/>
  <c r="Q81" i="1"/>
  <c r="P81" i="1"/>
  <c r="O81" i="1"/>
  <c r="N81" i="1"/>
  <c r="M81" i="1"/>
  <c r="L81" i="1"/>
  <c r="K81" i="1"/>
  <c r="J81" i="1"/>
  <c r="I81" i="1"/>
  <c r="AD65" i="1"/>
  <c r="AC65" i="1"/>
  <c r="AB65" i="1"/>
  <c r="AA65" i="1"/>
  <c r="Z65" i="1"/>
  <c r="Y65" i="1"/>
  <c r="X65" i="1"/>
  <c r="W65" i="1"/>
  <c r="V65" i="1"/>
  <c r="U65" i="1"/>
  <c r="T65" i="1"/>
  <c r="S65" i="1"/>
  <c r="R65" i="1"/>
  <c r="Q65" i="1"/>
  <c r="P65" i="1"/>
  <c r="O65" i="1"/>
  <c r="N65" i="1"/>
  <c r="M65" i="1"/>
  <c r="L65" i="1"/>
  <c r="K65" i="1"/>
  <c r="J65" i="1"/>
  <c r="I65" i="1"/>
  <c r="AD21" i="1"/>
  <c r="AC21" i="1"/>
  <c r="AB21" i="1"/>
  <c r="AA21" i="1"/>
  <c r="Z21" i="1"/>
  <c r="Y21" i="1"/>
  <c r="X21" i="1"/>
  <c r="W21" i="1"/>
  <c r="V21" i="1"/>
  <c r="U21" i="1"/>
  <c r="T21" i="1"/>
  <c r="S21" i="1"/>
  <c r="R21" i="1"/>
  <c r="Q21" i="1"/>
  <c r="P21" i="1"/>
  <c r="O21" i="1"/>
  <c r="N21" i="1"/>
  <c r="M21" i="1"/>
  <c r="L21" i="1"/>
  <c r="K21" i="1"/>
  <c r="J21" i="1"/>
  <c r="I21" i="1"/>
  <c r="H21" i="1"/>
  <c r="AD12" i="1"/>
  <c r="AC12" i="1"/>
  <c r="AB12" i="1"/>
  <c r="AA12" i="1"/>
  <c r="Z12" i="1"/>
  <c r="Y12" i="1"/>
  <c r="X12" i="1"/>
  <c r="W12" i="1"/>
  <c r="V12" i="1"/>
  <c r="U12" i="1"/>
  <c r="T12" i="1"/>
  <c r="S12" i="1"/>
  <c r="R12" i="1"/>
  <c r="Q12" i="1"/>
  <c r="P12" i="1"/>
  <c r="O12" i="1"/>
  <c r="N12" i="1"/>
  <c r="M12" i="1"/>
  <c r="L12" i="1"/>
  <c r="K12" i="1"/>
  <c r="J12" i="1"/>
  <c r="I12" i="1"/>
  <c r="H12" i="1"/>
  <c r="H108" i="1"/>
  <c r="AD108" i="1"/>
  <c r="AC108" i="1"/>
  <c r="AB108" i="1"/>
  <c r="AA108" i="1"/>
  <c r="Z108" i="1"/>
  <c r="Y108" i="1"/>
  <c r="X108" i="1"/>
  <c r="W108" i="1"/>
  <c r="V108" i="1"/>
  <c r="U108" i="1"/>
  <c r="T108" i="1"/>
  <c r="S108" i="1"/>
  <c r="R108" i="1"/>
  <c r="Q108" i="1"/>
  <c r="P108" i="1"/>
  <c r="O108" i="1"/>
  <c r="N108" i="1"/>
  <c r="M108" i="1"/>
  <c r="L108" i="1"/>
  <c r="K108" i="1"/>
  <c r="J108" i="1"/>
  <c r="AD100" i="1"/>
  <c r="AC100" i="1"/>
  <c r="AB100" i="1"/>
  <c r="AA100" i="1"/>
  <c r="Z100" i="1"/>
  <c r="Y100" i="1"/>
  <c r="X100" i="1"/>
  <c r="W100" i="1"/>
  <c r="V100" i="1"/>
  <c r="U100" i="1"/>
  <c r="T100" i="1"/>
  <c r="S100" i="1"/>
  <c r="R100" i="1"/>
  <c r="Q100" i="1"/>
  <c r="P100" i="1"/>
  <c r="O100" i="1"/>
  <c r="N100" i="1"/>
  <c r="M100" i="1"/>
  <c r="L100" i="1"/>
  <c r="K100" i="1"/>
  <c r="J100" i="1"/>
  <c r="I100" i="1"/>
  <c r="H100" i="1"/>
  <c r="AD94" i="1"/>
  <c r="AC94" i="1"/>
  <c r="AB94" i="1"/>
  <c r="AA94" i="1"/>
  <c r="Z94" i="1"/>
  <c r="Y94" i="1"/>
  <c r="X94" i="1"/>
  <c r="W94" i="1"/>
  <c r="V94" i="1"/>
  <c r="U94" i="1"/>
  <c r="T94" i="1"/>
  <c r="S94" i="1"/>
  <c r="R94" i="1"/>
  <c r="Q94" i="1"/>
  <c r="P94" i="1"/>
  <c r="O94" i="1"/>
  <c r="N94" i="1"/>
  <c r="M94" i="1"/>
  <c r="L94" i="1"/>
  <c r="K94" i="1"/>
  <c r="J94" i="1"/>
  <c r="I94" i="1"/>
  <c r="AD85" i="1"/>
  <c r="AC85" i="1"/>
  <c r="AB85" i="1"/>
  <c r="AA85" i="1"/>
  <c r="Z85" i="1"/>
  <c r="Y85" i="1"/>
  <c r="X85" i="1"/>
  <c r="W85" i="1"/>
  <c r="V85" i="1"/>
  <c r="U85" i="1"/>
  <c r="T85" i="1"/>
  <c r="S85" i="1"/>
  <c r="R85" i="1"/>
  <c r="Q85" i="1"/>
  <c r="P85" i="1"/>
  <c r="O85" i="1"/>
  <c r="N85" i="1"/>
  <c r="M85" i="1"/>
  <c r="L85" i="1"/>
  <c r="K85" i="1"/>
  <c r="J85" i="1"/>
  <c r="I85" i="1"/>
  <c r="H85" i="1"/>
  <c r="AD84" i="1"/>
  <c r="AC84" i="1"/>
  <c r="AB84" i="1"/>
  <c r="AA84" i="1"/>
  <c r="Z84" i="1"/>
  <c r="Y84" i="1"/>
  <c r="X84" i="1"/>
  <c r="W84" i="1"/>
  <c r="V84" i="1"/>
  <c r="U84" i="1"/>
  <c r="T84" i="1"/>
  <c r="S84" i="1"/>
  <c r="R84" i="1"/>
  <c r="Q84" i="1"/>
  <c r="P84" i="1"/>
  <c r="O84" i="1"/>
  <c r="N84" i="1"/>
  <c r="M84" i="1"/>
  <c r="L84" i="1"/>
  <c r="K84" i="1"/>
  <c r="J84" i="1"/>
  <c r="I84" i="1"/>
  <c r="H84" i="1"/>
  <c r="AD32" i="1"/>
  <c r="AC32" i="1"/>
  <c r="AB32" i="1"/>
  <c r="AA32" i="1"/>
  <c r="Z32" i="1"/>
  <c r="Y32" i="1"/>
  <c r="X32" i="1"/>
  <c r="W32" i="1"/>
  <c r="V32" i="1"/>
  <c r="U32" i="1"/>
  <c r="T32" i="1"/>
  <c r="S32" i="1"/>
  <c r="R32" i="1"/>
  <c r="Q32" i="1"/>
  <c r="P32" i="1"/>
  <c r="O32" i="1"/>
  <c r="N32" i="1"/>
  <c r="M32" i="1"/>
  <c r="L32" i="1"/>
  <c r="K32" i="1"/>
  <c r="J32" i="1"/>
  <c r="I32" i="1"/>
  <c r="H32" i="1"/>
  <c r="H33" i="1"/>
  <c r="AD49" i="1"/>
  <c r="AD96" i="1"/>
  <c r="AC49" i="1"/>
  <c r="AB49" i="1"/>
  <c r="AB96" i="1"/>
  <c r="AA49" i="1"/>
  <c r="Z49" i="1"/>
  <c r="Z96" i="1"/>
  <c r="Y49" i="1"/>
  <c r="X49" i="1"/>
  <c r="X96" i="1"/>
  <c r="W49" i="1"/>
  <c r="V49" i="1"/>
  <c r="V96" i="1"/>
  <c r="U49" i="1"/>
  <c r="T49" i="1"/>
  <c r="T96" i="1"/>
  <c r="S49" i="1"/>
  <c r="R49" i="1"/>
  <c r="R96" i="1"/>
  <c r="Q49" i="1"/>
  <c r="P49" i="1"/>
  <c r="P96" i="1"/>
  <c r="O49" i="1"/>
  <c r="N49" i="1"/>
  <c r="N96" i="1"/>
  <c r="M49" i="1"/>
  <c r="L49" i="1"/>
  <c r="L96" i="1"/>
  <c r="K49" i="1"/>
  <c r="J49" i="1"/>
  <c r="J96" i="1"/>
  <c r="I49" i="1"/>
  <c r="AD33" i="1"/>
  <c r="AC33" i="1"/>
  <c r="AB33" i="1"/>
  <c r="AA33" i="1"/>
  <c r="Z33" i="1"/>
  <c r="Y33" i="1"/>
  <c r="X33" i="1"/>
  <c r="W33" i="1"/>
  <c r="V33" i="1"/>
  <c r="U33" i="1"/>
  <c r="T33" i="1"/>
  <c r="S33" i="1"/>
  <c r="R33" i="1"/>
  <c r="Q33" i="1"/>
  <c r="P33" i="1"/>
  <c r="O33" i="1"/>
  <c r="N33" i="1"/>
  <c r="M33" i="1"/>
  <c r="L33" i="1"/>
  <c r="K33" i="1"/>
  <c r="J33" i="1"/>
  <c r="I33" i="1"/>
  <c r="AD3" i="1"/>
  <c r="AC3" i="1"/>
  <c r="AB3" i="1"/>
  <c r="AA3" i="1"/>
  <c r="Z3" i="1"/>
  <c r="Y3" i="1"/>
  <c r="X3" i="1"/>
  <c r="W3" i="1"/>
  <c r="V3" i="1"/>
  <c r="U3" i="1"/>
  <c r="T3" i="1"/>
  <c r="S3" i="1"/>
  <c r="R3" i="1"/>
  <c r="Q3" i="1"/>
  <c r="P3" i="1"/>
  <c r="O3" i="1"/>
  <c r="N3" i="1"/>
  <c r="M3" i="1"/>
  <c r="L3" i="1"/>
  <c r="K3" i="1"/>
  <c r="J3" i="1"/>
  <c r="I3" i="1"/>
  <c r="K96" i="1"/>
  <c r="O96" i="1"/>
  <c r="S96" i="1"/>
  <c r="W96" i="1"/>
  <c r="AA96" i="1"/>
  <c r="I96" i="1"/>
  <c r="M96" i="1"/>
  <c r="Q96" i="1"/>
  <c r="U96" i="1"/>
  <c r="Y96" i="1"/>
  <c r="AC96" i="1"/>
  <c r="AE81" i="1"/>
  <c r="AE65" i="1"/>
  <c r="AE94" i="1"/>
  <c r="AE49" i="1"/>
  <c r="AE96" i="1"/>
</calcChain>
</file>

<file path=xl/sharedStrings.xml><?xml version="1.0" encoding="utf-8"?>
<sst xmlns="http://schemas.openxmlformats.org/spreadsheetml/2006/main" count="186" uniqueCount="75">
  <si>
    <t xml:space="preserve"> </t>
  </si>
  <si>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</si>
  <si>
    <r>
      <t xml:space="preserve">PMO </t>
    </r>
    <r>
      <rPr>
        <b/>
        <sz val="22"/>
        <color theme="1" tint="0.34998626667073579"/>
        <rFont val="MS PGothic"/>
        <family val="2"/>
        <charset val="128"/>
      </rPr>
      <t>リソース</t>
    </r>
    <r>
      <rPr>
        <b/>
        <sz val="22"/>
        <color theme="1" tint="0.34998626667073579"/>
        <rFont val="Century Gothic"/>
        <family val="2"/>
      </rPr>
      <t xml:space="preserve"> </t>
    </r>
    <r>
      <rPr>
        <b/>
        <sz val="22"/>
        <color theme="1" tint="0.34998626667073579"/>
        <rFont val="MS PGothic"/>
        <family val="2"/>
        <charset val="128"/>
      </rPr>
      <t>プランニング</t>
    </r>
    <r>
      <rPr>
        <b/>
        <sz val="22"/>
        <color theme="1" tint="0.34998626667073579"/>
        <rFont val="Century Gothic"/>
        <family val="2"/>
      </rPr>
      <t xml:space="preserve"> </t>
    </r>
    <r>
      <rPr>
        <b/>
        <sz val="22"/>
        <color theme="1" tint="0.34998626667073579"/>
        <rFont val="MS PGothic"/>
        <family val="2"/>
        <charset val="128"/>
      </rPr>
      <t>テンプレート</t>
    </r>
  </si>
  <si>
    <r>
      <rPr>
        <sz val="11"/>
        <rFont val="MS PGothic"/>
        <family val="2"/>
        <charset val="128"/>
      </rPr>
      <t>下に示すように、塗りつぶしの色をセルに適用して開始日と終了日を示すことができます。</t>
    </r>
    <r>
      <rPr>
        <sz val="11"/>
        <rFont val="Century Gothic"/>
        <family val="2"/>
      </rPr>
      <t xml:space="preserve"> </t>
    </r>
  </si>
  <si>
    <r>
      <rPr>
        <b/>
        <sz val="11"/>
        <color theme="0"/>
        <rFont val="MS PGothic"/>
        <family val="2"/>
        <charset val="128"/>
      </rPr>
      <t>プロジェクト</t>
    </r>
    <r>
      <rPr>
        <b/>
        <sz val="11"/>
        <color theme="0"/>
        <rFont val="Century Gothic"/>
        <family val="2"/>
      </rPr>
      <t xml:space="preserve"> 1 </t>
    </r>
    <r>
      <rPr>
        <b/>
        <sz val="11"/>
        <color theme="0"/>
        <rFont val="MS PGothic"/>
        <family val="2"/>
        <charset val="128"/>
      </rPr>
      <t>概要</t>
    </r>
  </si>
  <si>
    <r>
      <rPr>
        <b/>
        <sz val="10"/>
        <color theme="0"/>
        <rFont val="MS PGothic"/>
        <family val="2"/>
        <charset val="128"/>
      </rPr>
      <t>フェーズ開始日</t>
    </r>
  </si>
  <si>
    <r>
      <rPr>
        <b/>
        <sz val="10"/>
        <color theme="0"/>
        <rFont val="MS PGothic"/>
        <family val="2"/>
        <charset val="128"/>
      </rPr>
      <t>フェーズ終了日</t>
    </r>
  </si>
  <si>
    <r>
      <rPr>
        <b/>
        <sz val="10"/>
        <color theme="0"/>
        <rFont val="MS PGothic"/>
        <family val="2"/>
        <charset val="128"/>
      </rPr>
      <t>プロジェクト</t>
    </r>
    <r>
      <rPr>
        <b/>
        <sz val="10"/>
        <color theme="0"/>
        <rFont val="Century Gothic"/>
        <family val="2"/>
      </rPr>
      <t xml:space="preserve"> </t>
    </r>
    <r>
      <rPr>
        <b/>
        <sz val="10"/>
        <color theme="0"/>
        <rFont val="MS PGothic"/>
        <family val="2"/>
        <charset val="128"/>
      </rPr>
      <t>フェーズ</t>
    </r>
  </si>
  <si>
    <r>
      <rPr>
        <b/>
        <sz val="10"/>
        <rFont val="MS PGothic"/>
        <family val="2"/>
        <charset val="128"/>
      </rPr>
      <t>フェーズ</t>
    </r>
    <r>
      <rPr>
        <b/>
        <sz val="10"/>
        <rFont val="Century Gothic"/>
        <family val="2"/>
      </rPr>
      <t xml:space="preserve"> 1</t>
    </r>
  </si>
  <si>
    <r>
      <rPr>
        <b/>
        <sz val="10"/>
        <rFont val="MS PGothic"/>
        <family val="2"/>
        <charset val="128"/>
      </rPr>
      <t>フェーズ</t>
    </r>
    <r>
      <rPr>
        <b/>
        <sz val="10"/>
        <rFont val="Century Gothic"/>
        <family val="2"/>
      </rPr>
      <t xml:space="preserve"> 2</t>
    </r>
  </si>
  <si>
    <r>
      <rPr>
        <b/>
        <sz val="10"/>
        <rFont val="MS PGothic"/>
        <family val="2"/>
        <charset val="128"/>
      </rPr>
      <t>フェーズ</t>
    </r>
    <r>
      <rPr>
        <b/>
        <sz val="10"/>
        <rFont val="Century Gothic"/>
        <family val="2"/>
      </rPr>
      <t xml:space="preserve"> 3</t>
    </r>
  </si>
  <si>
    <r>
      <rPr>
        <b/>
        <sz val="10"/>
        <rFont val="MS PGothic"/>
        <family val="2"/>
        <charset val="128"/>
      </rPr>
      <t>フェーズ</t>
    </r>
    <r>
      <rPr>
        <b/>
        <sz val="10"/>
        <rFont val="Century Gothic"/>
        <family val="2"/>
      </rPr>
      <t xml:space="preserve"> 4</t>
    </r>
  </si>
  <si>
    <r>
      <rPr>
        <b/>
        <sz val="10"/>
        <rFont val="MS PGothic"/>
        <family val="2"/>
        <charset val="128"/>
      </rPr>
      <t>フェーズ</t>
    </r>
    <r>
      <rPr>
        <b/>
        <sz val="10"/>
        <rFont val="Century Gothic"/>
        <family val="2"/>
      </rPr>
      <t xml:space="preserve"> 5</t>
    </r>
  </si>
  <si>
    <r>
      <rPr>
        <b/>
        <sz val="10"/>
        <rFont val="MS PGothic"/>
        <family val="2"/>
        <charset val="128"/>
      </rPr>
      <t>フェーズ</t>
    </r>
    <r>
      <rPr>
        <b/>
        <sz val="10"/>
        <rFont val="Century Gothic"/>
        <family val="2"/>
      </rPr>
      <t xml:space="preserve"> 6</t>
    </r>
  </si>
  <si>
    <r>
      <rPr>
        <b/>
        <sz val="10"/>
        <rFont val="MS PGothic"/>
        <family val="2"/>
        <charset val="128"/>
      </rPr>
      <t>フェーズ</t>
    </r>
    <r>
      <rPr>
        <b/>
        <sz val="10"/>
        <rFont val="Century Gothic"/>
        <family val="2"/>
      </rPr>
      <t xml:space="preserve"> 7</t>
    </r>
  </si>
  <si>
    <r>
      <rPr>
        <b/>
        <sz val="11"/>
        <color theme="0"/>
        <rFont val="MS PGothic"/>
        <family val="2"/>
        <charset val="128"/>
      </rPr>
      <t>プロジェクト</t>
    </r>
    <r>
      <rPr>
        <b/>
        <sz val="11"/>
        <color theme="0"/>
        <rFont val="Century Gothic"/>
        <family val="2"/>
      </rPr>
      <t xml:space="preserve"> 2 </t>
    </r>
    <r>
      <rPr>
        <b/>
        <sz val="11"/>
        <color theme="0"/>
        <rFont val="MS PGothic"/>
        <family val="2"/>
        <charset val="128"/>
      </rPr>
      <t>概要</t>
    </r>
  </si>
  <si>
    <r>
      <rPr>
        <b/>
        <sz val="11"/>
        <color theme="0"/>
        <rFont val="MS PGothic"/>
        <family val="2"/>
        <charset val="128"/>
      </rPr>
      <t>プロジェクト</t>
    </r>
    <r>
      <rPr>
        <b/>
        <sz val="11"/>
        <color theme="0"/>
        <rFont val="Century Gothic"/>
        <family val="2"/>
      </rPr>
      <t xml:space="preserve"> 3 </t>
    </r>
    <r>
      <rPr>
        <b/>
        <sz val="11"/>
        <color theme="0"/>
        <rFont val="MS PGothic"/>
        <family val="2"/>
        <charset val="128"/>
      </rPr>
      <t>概要</t>
    </r>
  </si>
  <si>
    <r>
      <rPr>
        <sz val="11"/>
        <rFont val="MS PGothic"/>
        <family val="2"/>
        <charset val="128"/>
      </rPr>
      <t>各月の稼働日数が計算され、月と年の下に一覧表示されます。各役割の対応するセルに、予測される稼働日数を入力します。</t>
    </r>
    <r>
      <rPr>
        <sz val="11"/>
        <rFont val="Century Gothic"/>
        <family val="2"/>
      </rPr>
      <t xml:space="preserve"> </t>
    </r>
  </si>
  <si>
    <r>
      <t xml:space="preserve">1 </t>
    </r>
    <r>
      <rPr>
        <sz val="9"/>
        <rFont val="MS PGothic"/>
        <family val="2"/>
        <charset val="128"/>
      </rPr>
      <t>日</t>
    </r>
    <r>
      <rPr>
        <sz val="9"/>
        <rFont val="Century Gothic"/>
        <family val="2"/>
      </rPr>
      <t xml:space="preserve"> 8 </t>
    </r>
    <r>
      <rPr>
        <sz val="9"/>
        <rFont val="MS PGothic"/>
        <family val="2"/>
        <charset val="128"/>
      </rPr>
      <t>時間で週</t>
    </r>
    <r>
      <rPr>
        <sz val="9"/>
        <rFont val="Century Gothic"/>
        <family val="2"/>
      </rPr>
      <t xml:space="preserve"> 40 </t>
    </r>
    <r>
      <rPr>
        <sz val="9"/>
        <rFont val="MS PGothic"/>
        <family val="2"/>
        <charset val="128"/>
      </rPr>
      <t>時間の稼働時間を想定します。</t>
    </r>
  </si>
  <si>
    <r>
      <rPr>
        <b/>
        <sz val="11"/>
        <color theme="0"/>
        <rFont val="MS PGothic"/>
        <family val="2"/>
        <charset val="128"/>
      </rPr>
      <t>リソース要件</t>
    </r>
  </si>
  <si>
    <r>
      <rPr>
        <b/>
        <sz val="10"/>
        <color theme="0"/>
        <rFont val="MS PGothic"/>
        <family val="2"/>
        <charset val="128"/>
      </rPr>
      <t>リクエストされた</t>
    </r>
  </si>
  <si>
    <r>
      <rPr>
        <b/>
        <sz val="10"/>
        <color theme="0"/>
        <rFont val="MS PGothic"/>
        <family val="2"/>
        <charset val="128"/>
      </rPr>
      <t>予測された</t>
    </r>
  </si>
  <si>
    <r>
      <rPr>
        <b/>
        <sz val="10"/>
        <color theme="0"/>
        <rFont val="MS PGothic"/>
        <family val="2"/>
        <charset val="128"/>
      </rPr>
      <t>合計</t>
    </r>
  </si>
  <si>
    <r>
      <rPr>
        <b/>
        <sz val="10"/>
        <color theme="0"/>
        <rFont val="MS PGothic"/>
        <family val="2"/>
        <charset val="128"/>
      </rPr>
      <t>合計コスト</t>
    </r>
  </si>
  <si>
    <r>
      <rPr>
        <b/>
        <sz val="10"/>
        <color theme="0"/>
        <rFont val="MS PGothic"/>
        <family val="2"/>
        <charset val="128"/>
      </rPr>
      <t>プロジェクト</t>
    </r>
    <r>
      <rPr>
        <b/>
        <sz val="10"/>
        <color theme="0"/>
        <rFont val="Century Gothic"/>
        <family val="2"/>
      </rPr>
      <t>/</t>
    </r>
    <r>
      <rPr>
        <b/>
        <sz val="10"/>
        <color theme="0"/>
        <rFont val="MS PGothic"/>
        <family val="2"/>
        <charset val="128"/>
      </rPr>
      <t>フェーズ名</t>
    </r>
  </si>
  <si>
    <r>
      <rPr>
        <b/>
        <sz val="10"/>
        <color theme="0"/>
        <rFont val="MS PGothic"/>
        <family val="2"/>
        <charset val="128"/>
      </rPr>
      <t>リソース</t>
    </r>
    <r>
      <rPr>
        <b/>
        <sz val="10"/>
        <color theme="0"/>
        <rFont val="Century Gothic"/>
        <family val="2"/>
      </rPr>
      <t xml:space="preserve"> </t>
    </r>
    <r>
      <rPr>
        <b/>
        <sz val="10"/>
        <color theme="0"/>
        <rFont val="MS PGothic"/>
        <family val="2"/>
        <charset val="128"/>
      </rPr>
      <t>タイプ</t>
    </r>
  </si>
  <si>
    <r>
      <rPr>
        <b/>
        <sz val="10"/>
        <color theme="0"/>
        <rFont val="MS PGothic"/>
        <family val="2"/>
        <charset val="128"/>
      </rPr>
      <t>数量</t>
    </r>
  </si>
  <si>
    <r>
      <rPr>
        <b/>
        <sz val="10"/>
        <color theme="0"/>
        <rFont val="MS PGothic"/>
        <family val="2"/>
        <charset val="128"/>
      </rPr>
      <t>支払単価</t>
    </r>
  </si>
  <si>
    <r>
      <rPr>
        <b/>
        <sz val="10"/>
        <color theme="0"/>
        <rFont val="MS PGothic"/>
        <family val="2"/>
        <charset val="128"/>
      </rPr>
      <t>開始日</t>
    </r>
  </si>
  <si>
    <r>
      <rPr>
        <b/>
        <sz val="10"/>
        <color theme="0"/>
        <rFont val="MS PGothic"/>
        <family val="2"/>
        <charset val="128"/>
      </rPr>
      <t>終了日</t>
    </r>
  </si>
  <si>
    <r>
      <rPr>
        <b/>
        <sz val="10"/>
        <color theme="0"/>
        <rFont val="MS PGothic"/>
        <family val="2"/>
        <charset val="128"/>
      </rPr>
      <t>時間</t>
    </r>
  </si>
  <si>
    <r>
      <rPr>
        <b/>
        <sz val="10"/>
        <color theme="0"/>
        <rFont val="MS PGothic"/>
        <family val="2"/>
        <charset val="128"/>
      </rPr>
      <t>割り当て</t>
    </r>
  </si>
  <si>
    <r>
      <rPr>
        <b/>
        <sz val="10"/>
        <color theme="0"/>
        <rFont val="MS PGothic"/>
        <family val="2"/>
        <charset val="128"/>
      </rPr>
      <t>プロジェクト</t>
    </r>
    <r>
      <rPr>
        <b/>
        <sz val="10"/>
        <color theme="0"/>
        <rFont val="Century Gothic"/>
        <family val="2"/>
      </rPr>
      <t xml:space="preserve"> 1</t>
    </r>
  </si>
  <si>
    <r>
      <rPr>
        <sz val="10"/>
        <rFont val="MS PGothic"/>
        <family val="2"/>
        <charset val="128"/>
      </rPr>
      <t>フェーズ</t>
    </r>
    <r>
      <rPr>
        <sz val="10"/>
        <rFont val="Century Gothic"/>
        <family val="2"/>
      </rPr>
      <t xml:space="preserve"> 1</t>
    </r>
  </si>
  <si>
    <r>
      <rPr>
        <sz val="10"/>
        <rFont val="MS PGothic"/>
        <family val="2"/>
        <charset val="128"/>
      </rPr>
      <t>アナリスト</t>
    </r>
  </si>
  <si>
    <r>
      <rPr>
        <sz val="10"/>
        <rFont val="MS PGothic"/>
        <family val="2"/>
        <charset val="128"/>
      </rPr>
      <t>チーム</t>
    </r>
    <r>
      <rPr>
        <sz val="10"/>
        <rFont val="Century Gothic"/>
        <family val="2"/>
      </rPr>
      <t xml:space="preserve"> </t>
    </r>
    <r>
      <rPr>
        <sz val="10"/>
        <rFont val="MS PGothic"/>
        <family val="2"/>
        <charset val="128"/>
      </rPr>
      <t>リーダー</t>
    </r>
  </si>
  <si>
    <r>
      <rPr>
        <sz val="10"/>
        <rFont val="MS PGothic"/>
        <family val="2"/>
        <charset val="128"/>
      </rPr>
      <t>フェーズ</t>
    </r>
    <r>
      <rPr>
        <sz val="10"/>
        <rFont val="Century Gothic"/>
        <family val="2"/>
      </rPr>
      <t xml:space="preserve"> 2</t>
    </r>
  </si>
  <si>
    <r>
      <rPr>
        <sz val="10"/>
        <rFont val="MS PGothic"/>
        <family val="2"/>
        <charset val="128"/>
      </rPr>
      <t>開発者</t>
    </r>
  </si>
  <si>
    <r>
      <rPr>
        <sz val="10"/>
        <rFont val="MS PGothic"/>
        <family val="2"/>
        <charset val="128"/>
      </rPr>
      <t>品質マネージャー</t>
    </r>
  </si>
  <si>
    <r>
      <rPr>
        <sz val="10"/>
        <rFont val="MS PGothic"/>
        <family val="2"/>
        <charset val="128"/>
      </rPr>
      <t>フェーズ</t>
    </r>
    <r>
      <rPr>
        <sz val="10"/>
        <rFont val="Century Gothic"/>
        <family val="2"/>
      </rPr>
      <t xml:space="preserve"> 3</t>
    </r>
  </si>
  <si>
    <r>
      <t xml:space="preserve">PHP </t>
    </r>
    <r>
      <rPr>
        <sz val="10"/>
        <rFont val="MS PGothic"/>
        <family val="2"/>
        <charset val="128"/>
      </rPr>
      <t>アナリスト</t>
    </r>
  </si>
  <si>
    <r>
      <rPr>
        <sz val="10"/>
        <rFont val="MS PGothic"/>
        <family val="2"/>
        <charset val="128"/>
      </rPr>
      <t>対象分野の専門家</t>
    </r>
  </si>
  <si>
    <r>
      <rPr>
        <sz val="10"/>
        <rFont val="MS PGothic"/>
        <family val="2"/>
        <charset val="128"/>
      </rPr>
      <t>フェーズ</t>
    </r>
    <r>
      <rPr>
        <sz val="10"/>
        <rFont val="Century Gothic"/>
        <family val="2"/>
      </rPr>
      <t xml:space="preserve"> 4</t>
    </r>
  </si>
  <si>
    <r>
      <rPr>
        <sz val="10"/>
        <rFont val="MS PGothic"/>
        <family val="2"/>
        <charset val="128"/>
      </rPr>
      <t>フェーズ</t>
    </r>
    <r>
      <rPr>
        <sz val="10"/>
        <rFont val="Century Gothic"/>
        <family val="2"/>
      </rPr>
      <t xml:space="preserve"> 5</t>
    </r>
  </si>
  <si>
    <r>
      <rPr>
        <sz val="10"/>
        <rFont val="MS PGothic"/>
        <family val="2"/>
        <charset val="128"/>
      </rPr>
      <t>フェーズ</t>
    </r>
    <r>
      <rPr>
        <sz val="10"/>
        <rFont val="Century Gothic"/>
        <family val="2"/>
      </rPr>
      <t xml:space="preserve"> 6</t>
    </r>
  </si>
  <si>
    <r>
      <rPr>
        <sz val="10"/>
        <rFont val="MS PGothic"/>
        <family val="2"/>
        <charset val="128"/>
      </rPr>
      <t>フェーズ</t>
    </r>
    <r>
      <rPr>
        <sz val="10"/>
        <rFont val="Century Gothic"/>
        <family val="2"/>
      </rPr>
      <t xml:space="preserve"> 7</t>
    </r>
  </si>
  <si>
    <r>
      <rPr>
        <b/>
        <sz val="10"/>
        <color theme="0"/>
        <rFont val="MS PGothic"/>
        <family val="2"/>
        <charset val="128"/>
      </rPr>
      <t>小計</t>
    </r>
  </si>
  <si>
    <r>
      <rPr>
        <b/>
        <sz val="10"/>
        <color theme="0"/>
        <rFont val="MS PGothic"/>
        <family val="2"/>
        <charset val="128"/>
      </rPr>
      <t>プロジェクト</t>
    </r>
    <r>
      <rPr>
        <b/>
        <sz val="10"/>
        <color theme="0"/>
        <rFont val="Century Gothic"/>
        <family val="2"/>
      </rPr>
      <t xml:space="preserve"> 2</t>
    </r>
  </si>
  <si>
    <r>
      <rPr>
        <b/>
        <sz val="10"/>
        <color theme="0"/>
        <rFont val="MS PGothic"/>
        <family val="2"/>
        <charset val="128"/>
      </rPr>
      <t>プロジェクト</t>
    </r>
    <r>
      <rPr>
        <b/>
        <sz val="10"/>
        <color theme="0"/>
        <rFont val="Century Gothic"/>
        <family val="2"/>
      </rPr>
      <t xml:space="preserve"> 3</t>
    </r>
  </si>
  <si>
    <r>
      <rPr>
        <b/>
        <sz val="11"/>
        <color theme="0"/>
        <rFont val="MS PGothic"/>
        <family val="2"/>
        <charset val="128"/>
      </rPr>
      <t>インクリメンタル人員配置</t>
    </r>
    <r>
      <rPr>
        <b/>
        <sz val="11"/>
        <color theme="0"/>
        <rFont val="Century Gothic"/>
        <family val="2"/>
      </rPr>
      <t>/</t>
    </r>
    <r>
      <rPr>
        <b/>
        <sz val="11"/>
        <color theme="0"/>
        <rFont val="MS PGothic"/>
        <family val="2"/>
        <charset val="128"/>
      </rPr>
      <t>コンサルタント</t>
    </r>
  </si>
  <si>
    <r>
      <rPr>
        <b/>
        <sz val="10"/>
        <color theme="0"/>
        <rFont val="MS PGothic"/>
        <family val="2"/>
        <charset val="128"/>
      </rPr>
      <t>プロジェクト名</t>
    </r>
  </si>
  <si>
    <r>
      <rPr>
        <b/>
        <sz val="10"/>
        <color theme="0"/>
        <rFont val="MS PGothic"/>
        <family val="2"/>
        <charset val="128"/>
      </rPr>
      <t>役割</t>
    </r>
  </si>
  <si>
    <r>
      <rPr>
        <sz val="10"/>
        <rFont val="MS PGothic"/>
        <family val="2"/>
        <charset val="128"/>
      </rPr>
      <t>プロジェクト</t>
    </r>
    <r>
      <rPr>
        <sz val="10"/>
        <rFont val="Century Gothic"/>
        <family val="2"/>
      </rPr>
      <t xml:space="preserve"> 1</t>
    </r>
  </si>
  <si>
    <r>
      <rPr>
        <sz val="10"/>
        <rFont val="MS PGothic"/>
        <family val="2"/>
        <charset val="128"/>
      </rPr>
      <t>役割</t>
    </r>
    <r>
      <rPr>
        <sz val="10"/>
        <rFont val="Century Gothic"/>
        <family val="2"/>
      </rPr>
      <t xml:space="preserve"> 1</t>
    </r>
  </si>
  <si>
    <r>
      <rPr>
        <b/>
        <sz val="10"/>
        <color theme="1"/>
        <rFont val="MS PGothic"/>
        <family val="2"/>
        <charset val="128"/>
      </rPr>
      <t>合計時間</t>
    </r>
  </si>
  <si>
    <r>
      <rPr>
        <b/>
        <sz val="10"/>
        <color theme="1"/>
        <rFont val="MS PGothic"/>
        <family val="2"/>
        <charset val="128"/>
      </rPr>
      <t>合計コスト</t>
    </r>
  </si>
  <si>
    <r>
      <rPr>
        <b/>
        <sz val="10"/>
        <color theme="0"/>
        <rFont val="MS PGothic"/>
        <family val="2"/>
        <charset val="128"/>
      </rPr>
      <t>人員配置の予測合計</t>
    </r>
  </si>
  <si>
    <r>
      <rPr>
        <sz val="11"/>
        <rFont val="MS PGothic"/>
        <family val="2"/>
        <charset val="128"/>
      </rPr>
      <t>各項目に対して</t>
    </r>
    <r>
      <rPr>
        <sz val="11"/>
        <rFont val="Century Gothic"/>
        <family val="2"/>
      </rPr>
      <t xml:space="preserve"> 1 </t>
    </r>
    <r>
      <rPr>
        <sz val="11"/>
        <rFont val="MS PGothic"/>
        <family val="2"/>
        <charset val="128"/>
      </rPr>
      <t>か月に費やされる予測金額を入力します。</t>
    </r>
    <r>
      <rPr>
        <sz val="11"/>
        <rFont val="Century Gothic"/>
        <family val="2"/>
      </rPr>
      <t xml:space="preserve"> </t>
    </r>
  </si>
  <si>
    <r>
      <rPr>
        <b/>
        <sz val="11"/>
        <color theme="0"/>
        <rFont val="MS PGothic"/>
        <family val="2"/>
        <charset val="128"/>
      </rPr>
      <t>その他の経費</t>
    </r>
  </si>
  <si>
    <r>
      <rPr>
        <b/>
        <sz val="11"/>
        <color theme="0"/>
        <rFont val="MS PGothic"/>
        <family val="2"/>
        <charset val="128"/>
      </rPr>
      <t>プロジェクト</t>
    </r>
    <r>
      <rPr>
        <b/>
        <sz val="11"/>
        <color theme="0"/>
        <rFont val="Century Gothic"/>
        <family val="2"/>
      </rPr>
      <t xml:space="preserve"> 1</t>
    </r>
  </si>
  <si>
    <r>
      <rPr>
        <b/>
        <sz val="10"/>
        <color theme="0"/>
        <rFont val="MS PGothic"/>
        <family val="2"/>
        <charset val="128"/>
      </rPr>
      <t>説明</t>
    </r>
  </si>
  <si>
    <r>
      <rPr>
        <b/>
        <sz val="10"/>
        <rFont val="MS PGothic"/>
        <family val="2"/>
        <charset val="128"/>
      </rPr>
      <t>ソフトウェア</t>
    </r>
  </si>
  <si>
    <r>
      <rPr>
        <b/>
        <sz val="10"/>
        <rFont val="MS PGothic"/>
        <family val="2"/>
        <charset val="128"/>
      </rPr>
      <t>ハードウェア</t>
    </r>
  </si>
  <si>
    <r>
      <rPr>
        <b/>
        <sz val="10"/>
        <rFont val="MS PGothic"/>
        <family val="2"/>
        <charset val="128"/>
      </rPr>
      <t>サポート</t>
    </r>
  </si>
  <si>
    <r>
      <rPr>
        <b/>
        <sz val="10"/>
        <rFont val="MS PGothic"/>
        <family val="2"/>
        <charset val="128"/>
      </rPr>
      <t>機器</t>
    </r>
  </si>
  <si>
    <r>
      <rPr>
        <b/>
        <sz val="10"/>
        <rFont val="MS PGothic"/>
        <family val="2"/>
        <charset val="128"/>
      </rPr>
      <t>その他</t>
    </r>
  </si>
  <si>
    <r>
      <rPr>
        <b/>
        <sz val="11"/>
        <color theme="0"/>
        <rFont val="MS PGothic"/>
        <family val="2"/>
        <charset val="128"/>
      </rPr>
      <t>プロジェクト</t>
    </r>
    <r>
      <rPr>
        <b/>
        <sz val="11"/>
        <color theme="0"/>
        <rFont val="Century Gothic"/>
        <family val="2"/>
      </rPr>
      <t xml:space="preserve"> 2</t>
    </r>
  </si>
  <si>
    <r>
      <rPr>
        <b/>
        <sz val="11"/>
        <color theme="0"/>
        <rFont val="MS PGothic"/>
        <family val="2"/>
        <charset val="128"/>
      </rPr>
      <t>プロジェクト</t>
    </r>
    <r>
      <rPr>
        <b/>
        <sz val="11"/>
        <color theme="0"/>
        <rFont val="Century Gothic"/>
        <family val="2"/>
      </rPr>
      <t xml:space="preserve"> 3</t>
    </r>
  </si>
  <si>
    <r>
      <rPr>
        <b/>
        <sz val="14"/>
        <rFont val="MS PGothic"/>
        <family val="2"/>
        <charset val="128"/>
      </rPr>
      <t>総経費予測</t>
    </r>
  </si>
  <si>
    <r>
      <rPr>
        <b/>
        <sz val="11"/>
        <color theme="0"/>
        <rFont val="MS PGothic"/>
        <family val="2"/>
        <charset val="128"/>
      </rPr>
      <t>スタッフ</t>
    </r>
    <r>
      <rPr>
        <b/>
        <sz val="11"/>
        <color theme="0"/>
        <rFont val="Century Gothic"/>
        <family val="2"/>
      </rPr>
      <t xml:space="preserve"> </t>
    </r>
    <r>
      <rPr>
        <b/>
        <sz val="11"/>
        <color theme="0"/>
        <rFont val="MS PGothic"/>
        <family val="2"/>
        <charset val="128"/>
      </rPr>
      <t>リソースの合計</t>
    </r>
  </si>
  <si>
    <r>
      <rPr>
        <b/>
        <sz val="11"/>
        <color theme="0"/>
        <rFont val="MS PGothic"/>
        <family val="2"/>
        <charset val="128"/>
      </rPr>
      <t>その他の経費の合計</t>
    </r>
  </si>
  <si>
    <r>
      <rPr>
        <b/>
        <sz val="11"/>
        <color theme="0"/>
        <rFont val="MS PGothic"/>
        <family val="2"/>
        <charset val="128"/>
      </rPr>
      <t>管理準備金</t>
    </r>
    <r>
      <rPr>
        <b/>
        <sz val="11"/>
        <color theme="0"/>
        <rFont val="Century Gothic"/>
        <family val="2"/>
      </rPr>
      <t xml:space="preserve"> (10%)</t>
    </r>
  </si>
  <si>
    <r>
      <rPr>
        <b/>
        <sz val="11"/>
        <color theme="0"/>
        <rFont val="MS PGothic"/>
        <family val="2"/>
        <charset val="128"/>
      </rPr>
      <t>合計コスト</t>
    </r>
  </si>
  <si>
    <t>リクエストされた</t>
  </si>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</sst>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39">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Calibri"/>
      <family val="2"/>
      <scheme val="minor"/>
    </font>
    <font>
      <sz val="12"/>
      <color theme="1"/>
      <name val="MS PGothic"/>
      <family val="2"/>
      <charset val="128"/>
    </font>
    <font>
      <b/>
      <sz val="22"/>
      <color theme="1" tint="0.34998626667073579"/>
      <name val="MS PGothic"/>
      <family val="2"/>
      <charset val="128"/>
    </font>
    <font>
      <sz val="10"/>
      <name val="MS PGothic"/>
      <family val="2"/>
      <charset val="128"/>
    </font>
    <font>
      <sz val="11"/>
      <name val="MS PGothic"/>
      <family val="2"/>
      <charset val="128"/>
    </font>
    <font>
      <b/>
      <sz val="11"/>
      <color theme="0"/>
      <name val="MS PGothic"/>
      <family val="2"/>
      <charset val="128"/>
    </font>
    <font>
      <b/>
      <sz val="10"/>
      <color theme="0"/>
      <name val="MS PGothic"/>
      <family val="2"/>
      <charset val="128"/>
    </font>
    <font>
      <b/>
      <sz val="10"/>
      <name val="MS PGothic"/>
      <family val="2"/>
      <charset val="128"/>
    </font>
    <font>
      <sz val="9"/>
      <name val="MS PGothic"/>
      <family val="2"/>
      <charset val="128"/>
    </font>
    <font>
      <b/>
      <sz val="10"/>
      <color theme="1"/>
      <name val="MS PGothic"/>
      <family val="2"/>
      <charset val="128"/>
    </font>
    <font>
      <b/>
      <sz val="14"/>
      <name val="MS PGothic"/>
      <family val="2"/>
      <charset val="128"/>
    </font>
    <font>
      <sz val="12"/>
      <color theme="1"/>
      <name val="Century Gothic"/>
      <family val="2"/>
    </font>
    <font>
      <b/>
      <sz val="22"/>
      <color theme="1" tint="0.34998626667073579"/>
      <name val="Century Gothic"/>
      <family val="2"/>
    </font>
    <font>
      <b/>
      <sz val="22"/>
      <color theme="8" tint="-0.499984740745262"/>
      <name val="Century Gothic"/>
      <family val="2"/>
    </font>
    <font>
      <sz val="22"/>
      <color theme="1" tint="0.499984740745262"/>
      <name val="Century Gothic"/>
      <family val="2"/>
    </font>
    <font>
      <sz val="22"/>
      <color theme="1"/>
      <name val="Century Gothic"/>
      <family val="2"/>
    </font>
    <font>
      <sz val="10"/>
      <name val="Century Gothic"/>
      <family val="2"/>
    </font>
    <font>
      <sz val="11"/>
      <name val="Century Gothic"/>
      <family val="2"/>
    </font>
    <font>
      <b/>
      <sz val="11"/>
      <color theme="0"/>
      <name val="Century Gothic"/>
      <family val="2"/>
    </font>
    <font>
      <b/>
      <sz val="10"/>
      <color theme="0"/>
      <name val="Century Gothic"/>
      <family val="2"/>
    </font>
    <font>
      <b/>
      <sz val="10"/>
      <name val="Century Gothic"/>
      <family val="2"/>
    </font>
    <font>
      <b/>
      <sz val="10"/>
      <color indexed="17"/>
      <name val="Century Gothic"/>
      <family val="2"/>
    </font>
    <font>
      <sz val="10"/>
      <color indexed="22"/>
      <name val="Century Gothic"/>
      <family val="2"/>
    </font>
    <font>
      <i/>
      <sz val="10"/>
      <name val="Century Gothic"/>
      <family val="2"/>
    </font>
    <font>
      <sz val="9"/>
      <name val="Century Gothic"/>
      <family val="2"/>
    </font>
    <font>
      <sz val="10"/>
      <color indexed="8"/>
      <name val="Century Gothic"/>
      <family val="2"/>
    </font>
    <font>
      <b/>
      <sz val="10"/>
      <color indexed="8"/>
      <name val="Century Gothic"/>
      <family val="2"/>
    </font>
    <font>
      <sz val="10"/>
      <color theme="0"/>
      <name val="Century Gothic"/>
      <family val="2"/>
    </font>
    <font>
      <b/>
      <sz val="10"/>
      <color theme="1"/>
      <name val="Century Gothic"/>
      <family val="2"/>
    </font>
    <font>
      <b/>
      <sz val="14"/>
      <name val="Century Gothic"/>
      <family val="2"/>
    </font>
    <font>
      <b/>
      <sz val="12"/>
      <name val="Century Gothic"/>
      <family val="2"/>
    </font>
    <font>
      <sz val="9"/>
      <name val="Calibri"/>
      <family val="3"/>
      <charset val="134"/>
      <scheme val="minor"/>
    </font>
    <font>
      <b/>
      <u/>
      <sz val="22"/>
      <color theme="0"/>
      <name val="Century Gothic"/>
      <family val="2"/>
    </font>
  </fonts>
  <fills count="19">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4" tint="-0.249977111117893"/>
        <bgColor indexed="64"/>
      </patternFill>
    </fill>
    <fill>
      <patternFill patternType="solid">
        <fgColor theme="0"/>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44" fontId="6" fillId="0" borderId="0" applyFont="0" applyFill="0" applyBorder="0" applyAlignment="0" applyProtection="0"/>
    <xf numFmtId="0" fontId="3" fillId="0" borderId="0" applyNumberFormat="0" applyFill="0" applyBorder="0" applyAlignment="0" applyProtection="0"/>
  </cellStyleXfs>
  <cellXfs count="166">
    <xf numFmtId="0" fontId="0" fillId="0" borderId="0" xfId="0"/>
    <xf numFmtId="0" fontId="5" fillId="0" borderId="0" xfId="3"/>
    <xf numFmtId="0" fontId="1" fillId="0" borderId="1" xfId="3" applyFont="1" applyBorder="1" applyAlignment="1">
      <alignment horizontal="left" vertical="center" wrapText="1" indent="2"/>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wrapText="1"/>
    </xf>
    <xf numFmtId="0" fontId="17" fillId="0" borderId="0" xfId="0" applyFont="1"/>
    <xf numFmtId="0" fontId="21" fillId="17" borderId="0" xfId="0" applyFont="1" applyFill="1" applyAlignment="1">
      <alignment vertical="center"/>
    </xf>
    <xf numFmtId="0" fontId="22" fillId="0" borderId="0" xfId="0" applyFont="1" applyAlignment="1">
      <alignment vertical="center"/>
    </xf>
    <xf numFmtId="0" fontId="23" fillId="0" borderId="0" xfId="0" applyFont="1" applyAlignment="1">
      <alignment vertical="center"/>
    </xf>
    <xf numFmtId="0" fontId="24" fillId="3" borderId="10" xfId="0" applyFont="1" applyFill="1" applyBorder="1" applyAlignment="1">
      <alignment horizontal="left" vertical="center" indent="1"/>
    </xf>
    <xf numFmtId="0" fontId="25" fillId="3" borderId="11" xfId="0" applyFont="1" applyFill="1" applyBorder="1" applyAlignment="1">
      <alignment vertical="center"/>
    </xf>
    <xf numFmtId="0" fontId="25"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6" xfId="0" applyFont="1" applyFill="1" applyBorder="1" applyAlignment="1">
      <alignment horizontal="center" vertical="center"/>
    </xf>
    <xf numFmtId="14" fontId="22" fillId="0" borderId="0" xfId="0" applyNumberFormat="1" applyFont="1" applyAlignment="1">
      <alignment horizontal="left" vertical="center"/>
    </xf>
    <xf numFmtId="0" fontId="22" fillId="0" borderId="0" xfId="0" applyFont="1" applyAlignment="1" applyProtection="1">
      <alignment vertical="center"/>
      <protection locked="0"/>
    </xf>
    <xf numFmtId="0" fontId="25" fillId="7" borderId="10" xfId="0" applyFont="1" applyFill="1" applyBorder="1" applyAlignment="1">
      <alignment horizontal="left" vertical="center" indent="1"/>
    </xf>
    <xf numFmtId="0" fontId="25" fillId="7" borderId="11" xfId="0" applyFont="1" applyFill="1" applyBorder="1" applyAlignment="1">
      <alignment vertical="center"/>
    </xf>
    <xf numFmtId="165" fontId="22" fillId="0" borderId="4" xfId="0" applyNumberFormat="1" applyFont="1" applyBorder="1" applyAlignment="1" applyProtection="1">
      <alignment horizontal="center" vertical="center"/>
      <protection locked="0"/>
    </xf>
    <xf numFmtId="165" fontId="22" fillId="0" borderId="2" xfId="0" applyNumberFormat="1" applyFont="1" applyBorder="1" applyAlignment="1" applyProtection="1">
      <alignment horizontal="center" vertical="center"/>
      <protection locked="0"/>
    </xf>
    <xf numFmtId="0" fontId="26" fillId="12" borderId="6"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14" fontId="22" fillId="0" borderId="0" xfId="0" applyNumberFormat="1" applyFont="1" applyAlignment="1" applyProtection="1">
      <alignment horizontal="left" vertical="center"/>
      <protection locked="0"/>
    </xf>
    <xf numFmtId="0" fontId="26" fillId="0" borderId="10" xfId="0" applyFont="1" applyBorder="1" applyAlignment="1">
      <alignment horizontal="left" vertical="center" indent="1"/>
    </xf>
    <xf numFmtId="0" fontId="26" fillId="0" borderId="11" xfId="0" applyFont="1" applyBorder="1" applyAlignment="1">
      <alignment vertical="center"/>
    </xf>
    <xf numFmtId="164" fontId="26" fillId="2" borderId="6" xfId="0" applyNumberFormat="1" applyFont="1" applyFill="1" applyBorder="1" applyAlignment="1" applyProtection="1">
      <alignment vertical="center"/>
      <protection locked="0"/>
    </xf>
    <xf numFmtId="0" fontId="26" fillId="9" borderId="6" xfId="0" applyFont="1" applyFill="1" applyBorder="1" applyAlignment="1" applyProtection="1">
      <alignment horizontal="center" vertical="center"/>
      <protection locked="0"/>
    </xf>
    <xf numFmtId="0" fontId="26" fillId="0" borderId="8" xfId="0" applyFont="1" applyBorder="1" applyAlignment="1">
      <alignment horizontal="left" vertical="center" indent="1"/>
    </xf>
    <xf numFmtId="0" fontId="26" fillId="0" borderId="9" xfId="0" applyFont="1" applyBorder="1" applyAlignment="1">
      <alignment vertical="center"/>
    </xf>
    <xf numFmtId="0" fontId="26" fillId="10" borderId="6" xfId="0" applyFont="1" applyFill="1" applyBorder="1" applyAlignment="1" applyProtection="1">
      <alignment horizontal="center" vertical="center"/>
      <protection locked="0"/>
    </xf>
    <xf numFmtId="164" fontId="27" fillId="2" borderId="6" xfId="0" applyNumberFormat="1" applyFont="1" applyFill="1" applyBorder="1" applyAlignment="1" applyProtection="1">
      <alignment horizontal="center" vertical="center"/>
      <protection locked="0"/>
    </xf>
    <xf numFmtId="0" fontId="26" fillId="11" borderId="6" xfId="0" applyFont="1" applyFill="1" applyBorder="1" applyAlignment="1" applyProtection="1">
      <alignment horizontal="center" vertical="center"/>
      <protection locked="0"/>
    </xf>
    <xf numFmtId="164" fontId="26" fillId="2" borderId="6" xfId="0" applyNumberFormat="1" applyFont="1" applyFill="1" applyBorder="1" applyAlignment="1" applyProtection="1">
      <alignment horizontal="center" vertical="center"/>
      <protection locked="0"/>
    </xf>
    <xf numFmtId="0" fontId="26" fillId="13" borderId="6" xfId="0" applyFont="1" applyFill="1" applyBorder="1" applyAlignment="1" applyProtection="1">
      <alignment horizontal="center" vertical="center"/>
      <protection locked="0"/>
    </xf>
    <xf numFmtId="164" fontId="26" fillId="13" borderId="6" xfId="0" applyNumberFormat="1"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8" borderId="6" xfId="0" applyFont="1" applyFill="1" applyBorder="1" applyAlignment="1" applyProtection="1">
      <alignment horizontal="center" vertical="center"/>
      <protection locked="0"/>
    </xf>
    <xf numFmtId="14" fontId="28" fillId="0" borderId="0" xfId="0" applyNumberFormat="1" applyFont="1" applyAlignment="1" applyProtection="1">
      <alignment horizontal="left" vertical="center"/>
      <protection locked="0"/>
    </xf>
    <xf numFmtId="0" fontId="22" fillId="2" borderId="6" xfId="0" applyFont="1" applyFill="1" applyBorder="1" applyAlignment="1" applyProtection="1">
      <alignment vertical="center"/>
      <protection locked="0"/>
    </xf>
    <xf numFmtId="165" fontId="29" fillId="0" borderId="4" xfId="0" applyNumberFormat="1" applyFont="1" applyBorder="1" applyAlignment="1">
      <alignment horizontal="center" vertical="center"/>
    </xf>
    <xf numFmtId="165" fontId="22" fillId="0" borderId="2" xfId="0" applyNumberFormat="1" applyFont="1" applyBorder="1" applyAlignment="1">
      <alignment horizontal="center" vertical="center"/>
    </xf>
    <xf numFmtId="14" fontId="26" fillId="2" borderId="6" xfId="0" applyNumberFormat="1" applyFont="1" applyFill="1" applyBorder="1" applyAlignment="1">
      <alignment horizontal="right" vertical="center"/>
    </xf>
    <xf numFmtId="14" fontId="28" fillId="2" borderId="6" xfId="0" applyNumberFormat="1" applyFont="1" applyFill="1" applyBorder="1" applyAlignment="1">
      <alignment horizontal="left" vertical="center"/>
    </xf>
    <xf numFmtId="0" fontId="22" fillId="2" borderId="6" xfId="0" applyFont="1" applyFill="1" applyBorder="1" applyAlignment="1">
      <alignment vertical="center"/>
    </xf>
    <xf numFmtId="0" fontId="30" fillId="0" borderId="0" xfId="0" applyFont="1" applyAlignment="1">
      <alignment horizontal="right" vertical="center"/>
    </xf>
    <xf numFmtId="0" fontId="25" fillId="3" borderId="11" xfId="0" applyFont="1" applyFill="1" applyBorder="1" applyAlignment="1">
      <alignment horizontal="center" vertical="center"/>
    </xf>
    <xf numFmtId="0" fontId="25" fillId="3" borderId="12" xfId="0"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25" fillId="7" borderId="10" xfId="0" applyFont="1" applyFill="1" applyBorder="1" applyAlignment="1">
      <alignment horizontal="left" wrapText="1" indent="1"/>
    </xf>
    <xf numFmtId="0" fontId="25" fillId="7" borderId="10" xfId="0" applyFont="1" applyFill="1" applyBorder="1" applyAlignment="1">
      <alignment horizontal="center" wrapText="1"/>
    </xf>
    <xf numFmtId="0" fontId="25" fillId="7" borderId="31" xfId="0" applyFont="1" applyFill="1" applyBorder="1" applyAlignment="1">
      <alignment horizontal="center" wrapText="1"/>
    </xf>
    <xf numFmtId="0" fontId="25" fillId="7" borderId="11" xfId="0" applyFont="1" applyFill="1" applyBorder="1" applyAlignment="1">
      <alignment horizontal="center" wrapText="1"/>
    </xf>
    <xf numFmtId="0" fontId="25" fillId="7" borderId="10" xfId="0" applyFont="1" applyFill="1" applyBorder="1" applyAlignment="1">
      <alignment horizontal="center"/>
    </xf>
    <xf numFmtId="0" fontId="25" fillId="7" borderId="13" xfId="0" applyFont="1" applyFill="1" applyBorder="1" applyAlignment="1">
      <alignment horizontal="center"/>
    </xf>
    <xf numFmtId="0" fontId="25" fillId="7" borderId="22" xfId="0" applyFont="1" applyFill="1" applyBorder="1" applyAlignment="1">
      <alignment horizontal="center"/>
    </xf>
    <xf numFmtId="0" fontId="25" fillId="4" borderId="27" xfId="0" applyFont="1" applyFill="1" applyBorder="1" applyAlignment="1">
      <alignment horizontal="center" wrapText="1"/>
    </xf>
    <xf numFmtId="0" fontId="25" fillId="3" borderId="12" xfId="0" applyFont="1" applyFill="1" applyBorder="1" applyAlignment="1">
      <alignment horizontal="center" wrapText="1"/>
    </xf>
    <xf numFmtId="0" fontId="26" fillId="0" borderId="0" xfId="0" applyFont="1" applyAlignment="1">
      <alignment horizontal="center" wrapText="1"/>
    </xf>
    <xf numFmtId="0" fontId="26" fillId="0" borderId="0" xfId="0" applyFont="1"/>
    <xf numFmtId="0" fontId="25" fillId="7" borderId="14" xfId="0" applyFont="1" applyFill="1" applyBorder="1" applyAlignment="1">
      <alignment horizontal="left" vertical="top" wrapText="1" indent="1"/>
    </xf>
    <xf numFmtId="0" fontId="25" fillId="7" borderId="14" xfId="0" applyFont="1" applyFill="1" applyBorder="1" applyAlignment="1">
      <alignment horizontal="center" vertical="top" wrapText="1"/>
    </xf>
    <xf numFmtId="0" fontId="25" fillId="7" borderId="5" xfId="0" applyFont="1" applyFill="1" applyBorder="1" applyAlignment="1">
      <alignment horizontal="center" vertical="top" wrapText="1"/>
    </xf>
    <xf numFmtId="0" fontId="25" fillId="7" borderId="15" xfId="0" applyFont="1" applyFill="1" applyBorder="1" applyAlignment="1">
      <alignment horizontal="center" vertical="top"/>
    </xf>
    <xf numFmtId="3" fontId="25" fillId="7" borderId="14" xfId="0" applyNumberFormat="1" applyFont="1" applyFill="1" applyBorder="1" applyAlignment="1">
      <alignment horizontal="center" vertical="center"/>
    </xf>
    <xf numFmtId="3" fontId="25" fillId="7" borderId="7" xfId="0" applyNumberFormat="1" applyFont="1" applyFill="1" applyBorder="1" applyAlignment="1">
      <alignment horizontal="center" vertical="center"/>
    </xf>
    <xf numFmtId="3" fontId="25" fillId="7" borderId="23" xfId="0" applyNumberFormat="1" applyFont="1" applyFill="1" applyBorder="1" applyAlignment="1">
      <alignment horizontal="center" vertical="center"/>
    </xf>
    <xf numFmtId="0" fontId="25" fillId="4" borderId="28" xfId="0" applyFont="1" applyFill="1" applyBorder="1" applyAlignment="1">
      <alignment horizontal="center" vertical="top" wrapText="1"/>
    </xf>
    <xf numFmtId="0" fontId="25" fillId="3" borderId="3" xfId="0" applyFont="1" applyFill="1" applyBorder="1" applyAlignment="1">
      <alignment horizontal="center" vertical="top" wrapText="1"/>
    </xf>
    <xf numFmtId="0" fontId="26" fillId="0" borderId="0" xfId="0" applyFont="1" applyAlignment="1">
      <alignment horizontal="center" vertical="center" wrapText="1"/>
    </xf>
    <xf numFmtId="0" fontId="25" fillId="16" borderId="14" xfId="0" applyFont="1" applyFill="1" applyBorder="1" applyAlignment="1">
      <alignment horizontal="left" vertical="center" wrapText="1" indent="1"/>
    </xf>
    <xf numFmtId="0" fontId="25" fillId="16" borderId="14" xfId="0" applyFont="1" applyFill="1" applyBorder="1" applyAlignment="1">
      <alignment horizontal="left" vertical="top" wrapText="1" indent="1"/>
    </xf>
    <xf numFmtId="0" fontId="25" fillId="16" borderId="14" xfId="0" applyFont="1" applyFill="1" applyBorder="1" applyAlignment="1">
      <alignment horizontal="center" vertical="top" wrapText="1"/>
    </xf>
    <xf numFmtId="0" fontId="25" fillId="16" borderId="5" xfId="0" applyFont="1" applyFill="1" applyBorder="1" applyAlignment="1">
      <alignment horizontal="center" vertical="top" wrapText="1"/>
    </xf>
    <xf numFmtId="0" fontId="25" fillId="16" borderId="15" xfId="0" applyFont="1" applyFill="1" applyBorder="1" applyAlignment="1">
      <alignment horizontal="center" vertical="top"/>
    </xf>
    <xf numFmtId="3" fontId="25" fillId="16" borderId="14" xfId="0" applyNumberFormat="1" applyFont="1" applyFill="1" applyBorder="1" applyAlignment="1">
      <alignment horizontal="center" vertical="center"/>
    </xf>
    <xf numFmtId="3" fontId="25" fillId="16" borderId="7" xfId="0" applyNumberFormat="1" applyFont="1" applyFill="1" applyBorder="1" applyAlignment="1">
      <alignment horizontal="center" vertical="center"/>
    </xf>
    <xf numFmtId="3" fontId="25" fillId="16" borderId="23" xfId="0" applyNumberFormat="1" applyFont="1" applyFill="1" applyBorder="1" applyAlignment="1">
      <alignment horizontal="center" vertical="center"/>
    </xf>
    <xf numFmtId="0" fontId="25" fillId="16" borderId="28" xfId="0" applyFont="1" applyFill="1" applyBorder="1" applyAlignment="1">
      <alignment horizontal="center" vertical="top" wrapText="1"/>
    </xf>
    <xf numFmtId="0" fontId="25" fillId="16" borderId="3" xfId="0" applyFont="1" applyFill="1" applyBorder="1" applyAlignment="1">
      <alignment horizontal="center" vertical="top" wrapText="1"/>
    </xf>
    <xf numFmtId="0" fontId="22" fillId="0" borderId="7" xfId="0" applyFont="1" applyBorder="1" applyAlignment="1" applyProtection="1">
      <alignment horizontal="left" vertical="center" wrapText="1" indent="1"/>
      <protection locked="0"/>
    </xf>
    <xf numFmtId="0" fontId="22" fillId="0" borderId="7" xfId="0" applyFont="1" applyBorder="1" applyAlignment="1" applyProtection="1">
      <alignment horizontal="center" vertical="center" wrapText="1"/>
      <protection locked="0"/>
    </xf>
    <xf numFmtId="44" fontId="22" fillId="0" borderId="7" xfId="4" applyFont="1" applyFill="1" applyBorder="1" applyAlignment="1" applyProtection="1">
      <alignment vertical="center" wrapText="1"/>
      <protection locked="0"/>
    </xf>
    <xf numFmtId="165" fontId="22" fillId="0" borderId="5" xfId="4" applyNumberFormat="1" applyFont="1" applyFill="1" applyBorder="1" applyAlignment="1" applyProtection="1">
      <alignment horizontal="center" vertical="center"/>
      <protection locked="0"/>
    </xf>
    <xf numFmtId="165" fontId="22" fillId="0" borderId="3" xfId="4" applyNumberFormat="1" applyFont="1" applyFill="1" applyBorder="1" applyAlignment="1" applyProtection="1">
      <alignment horizontal="center" vertical="center"/>
      <protection locked="0"/>
    </xf>
    <xf numFmtId="1" fontId="31" fillId="0" borderId="7" xfId="0" applyNumberFormat="1" applyFont="1" applyBorder="1" applyAlignment="1">
      <alignment horizontal="center" vertical="center"/>
    </xf>
    <xf numFmtId="1" fontId="31" fillId="0" borderId="23" xfId="0" applyNumberFormat="1" applyFont="1" applyBorder="1" applyAlignment="1">
      <alignment horizontal="center" vertical="center"/>
    </xf>
    <xf numFmtId="1" fontId="22" fillId="14" borderId="28" xfId="0" applyNumberFormat="1" applyFont="1" applyFill="1" applyBorder="1" applyAlignment="1">
      <alignment horizontal="center" vertical="center"/>
    </xf>
    <xf numFmtId="44" fontId="32" fillId="5" borderId="3" xfId="0" applyNumberFormat="1" applyFont="1" applyFill="1" applyBorder="1" applyAlignment="1">
      <alignment vertical="center"/>
    </xf>
    <xf numFmtId="0" fontId="31" fillId="0" borderId="0" xfId="0" applyFont="1" applyAlignment="1" applyProtection="1">
      <alignment vertical="center"/>
      <protection locked="0"/>
    </xf>
    <xf numFmtId="0" fontId="22" fillId="0" borderId="6" xfId="0" applyFont="1" applyBorder="1" applyAlignment="1" applyProtection="1">
      <alignment horizontal="left" vertical="center" wrapText="1" indent="1"/>
      <protection locked="0"/>
    </xf>
    <xf numFmtId="0" fontId="22" fillId="0" borderId="6" xfId="0" applyFont="1" applyBorder="1" applyAlignment="1" applyProtection="1">
      <alignment horizontal="center" vertical="center" wrapText="1"/>
      <protection locked="0"/>
    </xf>
    <xf numFmtId="44" fontId="22" fillId="0" borderId="6" xfId="4" applyFont="1" applyFill="1" applyBorder="1" applyAlignment="1" applyProtection="1">
      <alignment vertical="center" wrapText="1"/>
      <protection locked="0"/>
    </xf>
    <xf numFmtId="165" fontId="22" fillId="0" borderId="4" xfId="4" applyNumberFormat="1" applyFont="1" applyFill="1" applyBorder="1" applyAlignment="1" applyProtection="1">
      <alignment horizontal="center" vertical="center"/>
      <protection locked="0"/>
    </xf>
    <xf numFmtId="165" fontId="22" fillId="0" borderId="2" xfId="4" applyNumberFormat="1" applyFont="1" applyFill="1" applyBorder="1" applyAlignment="1" applyProtection="1">
      <alignment horizontal="center" vertical="center"/>
      <protection locked="0"/>
    </xf>
    <xf numFmtId="1" fontId="31" fillId="0" borderId="6" xfId="0" applyNumberFormat="1" applyFont="1" applyBorder="1" applyAlignment="1">
      <alignment horizontal="center" vertical="center"/>
    </xf>
    <xf numFmtId="1" fontId="31" fillId="0" borderId="24" xfId="0" applyNumberFormat="1" applyFont="1" applyBorder="1" applyAlignment="1">
      <alignment horizontal="center" vertical="center"/>
    </xf>
    <xf numFmtId="164" fontId="31" fillId="0" borderId="0" xfId="0" applyNumberFormat="1" applyFont="1" applyAlignment="1" applyProtection="1">
      <alignment vertical="center"/>
      <protection locked="0"/>
    </xf>
    <xf numFmtId="0" fontId="22" fillId="0" borderId="16" xfId="0" applyFont="1" applyBorder="1" applyAlignment="1" applyProtection="1">
      <alignment horizontal="left" vertical="center" wrapText="1" indent="1"/>
      <protection locked="0"/>
    </xf>
    <xf numFmtId="0" fontId="22" fillId="0" borderId="16" xfId="0" applyFont="1" applyBorder="1" applyAlignment="1" applyProtection="1">
      <alignment horizontal="center" vertical="center" wrapText="1"/>
      <protection locked="0"/>
    </xf>
    <xf numFmtId="44" fontId="22" fillId="0" borderId="16" xfId="4" applyFont="1" applyFill="1" applyBorder="1" applyAlignment="1" applyProtection="1">
      <alignment vertical="center" wrapText="1"/>
      <protection locked="0"/>
    </xf>
    <xf numFmtId="165" fontId="22" fillId="0" borderId="30" xfId="4" applyNumberFormat="1" applyFont="1" applyFill="1" applyBorder="1" applyAlignment="1" applyProtection="1">
      <alignment horizontal="center" vertical="center"/>
      <protection locked="0"/>
    </xf>
    <xf numFmtId="165" fontId="22" fillId="0" borderId="21" xfId="4" applyNumberFormat="1" applyFont="1" applyFill="1" applyBorder="1" applyAlignment="1" applyProtection="1">
      <alignment horizontal="center" vertical="center"/>
      <protection locked="0"/>
    </xf>
    <xf numFmtId="1" fontId="31" fillId="0" borderId="16" xfId="0" applyNumberFormat="1" applyFont="1" applyBorder="1" applyAlignment="1">
      <alignment horizontal="center" vertical="center"/>
    </xf>
    <xf numFmtId="1" fontId="31" fillId="0" borderId="25" xfId="0" applyNumberFormat="1" applyFont="1" applyBorder="1" applyAlignment="1">
      <alignment horizontal="center" vertical="center"/>
    </xf>
    <xf numFmtId="0" fontId="25" fillId="4" borderId="18" xfId="0" applyFont="1" applyFill="1" applyBorder="1" applyAlignment="1">
      <alignment vertical="center"/>
    </xf>
    <xf numFmtId="0" fontId="33" fillId="4" borderId="19" xfId="0" applyFont="1" applyFill="1" applyBorder="1" applyAlignment="1">
      <alignment vertical="center"/>
    </xf>
    <xf numFmtId="44" fontId="33" fillId="4" borderId="19" xfId="4" applyFont="1" applyFill="1" applyBorder="1" applyAlignment="1">
      <alignment vertical="center"/>
    </xf>
    <xf numFmtId="14" fontId="25" fillId="4" borderId="19" xfId="4" applyNumberFormat="1" applyFont="1" applyFill="1" applyBorder="1" applyAlignment="1">
      <alignment horizontal="right" vertical="center"/>
    </xf>
    <xf numFmtId="14" fontId="25" fillId="4" borderId="20" xfId="4" applyNumberFormat="1" applyFont="1" applyFill="1" applyBorder="1" applyAlignment="1">
      <alignment horizontal="right" vertical="center" indent="1"/>
    </xf>
    <xf numFmtId="3" fontId="31" fillId="14" borderId="20" xfId="0" applyNumberFormat="1" applyFont="1" applyFill="1" applyBorder="1" applyAlignment="1">
      <alignment horizontal="center" vertical="center"/>
    </xf>
    <xf numFmtId="3" fontId="31" fillId="14" borderId="17" xfId="0" applyNumberFormat="1" applyFont="1" applyFill="1" applyBorder="1" applyAlignment="1">
      <alignment horizontal="center" vertical="center"/>
    </xf>
    <xf numFmtId="3" fontId="31" fillId="14" borderId="26" xfId="0" applyNumberFormat="1" applyFont="1" applyFill="1" applyBorder="1" applyAlignment="1">
      <alignment horizontal="center" vertical="center"/>
    </xf>
    <xf numFmtId="3" fontId="31" fillId="15" borderId="29" xfId="0" applyNumberFormat="1" applyFont="1" applyFill="1" applyBorder="1" applyAlignment="1">
      <alignment horizontal="center" vertical="center"/>
    </xf>
    <xf numFmtId="44" fontId="32" fillId="6" borderId="20" xfId="0" applyNumberFormat="1" applyFont="1" applyFill="1" applyBorder="1" applyAlignment="1">
      <alignment vertical="center"/>
    </xf>
    <xf numFmtId="0" fontId="34" fillId="0" borderId="0" xfId="0" applyFont="1" applyAlignment="1">
      <alignment horizontal="center" vertical="center"/>
    </xf>
    <xf numFmtId="3" fontId="32" fillId="14" borderId="20" xfId="0" applyNumberFormat="1" applyFont="1" applyFill="1" applyBorder="1" applyAlignment="1">
      <alignment horizontal="center" vertical="center"/>
    </xf>
    <xf numFmtId="0" fontId="22" fillId="0" borderId="0" xfId="0" applyFont="1" applyAlignment="1">
      <alignment horizontal="right" vertical="center"/>
    </xf>
    <xf numFmtId="0" fontId="24" fillId="16" borderId="10" xfId="0" applyFont="1" applyFill="1" applyBorder="1" applyAlignment="1">
      <alignment horizontal="left" vertical="center" indent="1"/>
    </xf>
    <xf numFmtId="0" fontId="25" fillId="16" borderId="11" xfId="0" applyFont="1" applyFill="1" applyBorder="1" applyAlignment="1">
      <alignment vertical="center"/>
    </xf>
    <xf numFmtId="0" fontId="25" fillId="16" borderId="11" xfId="0" applyFont="1" applyFill="1" applyBorder="1" applyAlignment="1">
      <alignment horizontal="center" vertical="center"/>
    </xf>
    <xf numFmtId="0" fontId="25" fillId="16" borderId="12" xfId="0" applyFont="1" applyFill="1" applyBorder="1" applyAlignment="1">
      <alignment horizontal="center" vertical="center"/>
    </xf>
    <xf numFmtId="0" fontId="25" fillId="7" borderId="8" xfId="0" applyFont="1" applyFill="1" applyBorder="1" applyAlignment="1">
      <alignment horizontal="left" vertical="center" indent="1"/>
    </xf>
    <xf numFmtId="0" fontId="25" fillId="7" borderId="9" xfId="0" applyFont="1" applyFill="1" applyBorder="1" applyAlignment="1">
      <alignment vertical="center"/>
    </xf>
    <xf numFmtId="0" fontId="25" fillId="7" borderId="9"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1" xfId="0" applyFont="1" applyFill="1" applyBorder="1" applyAlignment="1">
      <alignment horizontal="center" vertical="center"/>
    </xf>
    <xf numFmtId="0" fontId="25" fillId="7" borderId="10" xfId="0" applyFont="1" applyFill="1" applyBorder="1" applyAlignment="1">
      <alignment horizontal="center" vertical="center"/>
    </xf>
    <xf numFmtId="0" fontId="25" fillId="7" borderId="13" xfId="0" applyFont="1" applyFill="1" applyBorder="1" applyAlignment="1">
      <alignment horizontal="center" vertical="center"/>
    </xf>
    <xf numFmtId="0" fontId="25" fillId="7" borderId="22" xfId="0" applyFont="1" applyFill="1" applyBorder="1" applyAlignment="1">
      <alignment horizontal="center" vertical="center"/>
    </xf>
    <xf numFmtId="0" fontId="25" fillId="3" borderId="12" xfId="0" applyFont="1" applyFill="1" applyBorder="1" applyAlignment="1">
      <alignment horizontal="center" vertical="center" wrapText="1"/>
    </xf>
    <xf numFmtId="165" fontId="22" fillId="0" borderId="9" xfId="4" applyNumberFormat="1" applyFont="1" applyFill="1" applyBorder="1" applyAlignment="1" applyProtection="1">
      <alignment horizontal="center" vertical="center"/>
      <protection locked="0"/>
    </xf>
    <xf numFmtId="166" fontId="31" fillId="0" borderId="3" xfId="0" applyNumberFormat="1" applyFont="1" applyBorder="1" applyAlignment="1">
      <alignment horizontal="center" vertical="center"/>
    </xf>
    <xf numFmtId="166" fontId="31" fillId="0" borderId="7" xfId="0" applyNumberFormat="1" applyFont="1" applyBorder="1" applyAlignment="1">
      <alignment horizontal="center" vertical="center"/>
    </xf>
    <xf numFmtId="166" fontId="31" fillId="0" borderId="23" xfId="0" applyNumberFormat="1" applyFont="1" applyBorder="1" applyAlignment="1">
      <alignment horizontal="center" vertical="center"/>
    </xf>
    <xf numFmtId="44" fontId="32" fillId="5" borderId="32" xfId="0" applyNumberFormat="1" applyFont="1" applyFill="1" applyBorder="1" applyAlignment="1">
      <alignment vertical="center"/>
    </xf>
    <xf numFmtId="166" fontId="31" fillId="0" borderId="2" xfId="0" applyNumberFormat="1" applyFont="1" applyBorder="1" applyAlignment="1">
      <alignment horizontal="center" vertical="center"/>
    </xf>
    <xf numFmtId="166" fontId="31" fillId="0" borderId="6" xfId="0" applyNumberFormat="1" applyFont="1" applyBorder="1" applyAlignment="1">
      <alignment horizontal="center" vertical="center"/>
    </xf>
    <xf numFmtId="166" fontId="31" fillId="0" borderId="24" xfId="0" applyNumberFormat="1" applyFont="1" applyBorder="1" applyAlignment="1">
      <alignment horizontal="center" vertical="center"/>
    </xf>
    <xf numFmtId="44" fontId="32" fillId="5" borderId="33" xfId="0" applyNumberFormat="1" applyFont="1" applyFill="1" applyBorder="1" applyAlignment="1">
      <alignment vertical="center"/>
    </xf>
    <xf numFmtId="166" fontId="31" fillId="0" borderId="21" xfId="0" applyNumberFormat="1" applyFont="1" applyBorder="1" applyAlignment="1">
      <alignment horizontal="center" vertical="center"/>
    </xf>
    <xf numFmtId="166" fontId="31" fillId="0" borderId="16" xfId="0" applyNumberFormat="1" applyFont="1" applyBorder="1" applyAlignment="1">
      <alignment horizontal="center" vertical="center"/>
    </xf>
    <xf numFmtId="166" fontId="31" fillId="0" borderId="25" xfId="0" applyNumberFormat="1" applyFont="1" applyBorder="1" applyAlignment="1">
      <alignment horizontal="center" vertical="center"/>
    </xf>
    <xf numFmtId="44" fontId="32" fillId="5" borderId="34" xfId="0" applyNumberFormat="1" applyFont="1" applyFill="1" applyBorder="1" applyAlignment="1">
      <alignment vertical="center"/>
    </xf>
    <xf numFmtId="0" fontId="25" fillId="4" borderId="35" xfId="0" applyFont="1" applyFill="1" applyBorder="1" applyAlignment="1">
      <alignment vertical="center"/>
    </xf>
    <xf numFmtId="0" fontId="33" fillId="4" borderId="36" xfId="0" applyFont="1" applyFill="1" applyBorder="1" applyAlignment="1">
      <alignment vertical="center"/>
    </xf>
    <xf numFmtId="44" fontId="33" fillId="4" borderId="36" xfId="4" applyFont="1" applyFill="1" applyBorder="1" applyAlignment="1">
      <alignment vertical="center"/>
    </xf>
    <xf numFmtId="14" fontId="25" fillId="4" borderId="36" xfId="4" applyNumberFormat="1" applyFont="1" applyFill="1" applyBorder="1" applyAlignment="1">
      <alignment horizontal="right" vertical="center"/>
    </xf>
    <xf numFmtId="14" fontId="25" fillId="4" borderId="37" xfId="4" applyNumberFormat="1" applyFont="1" applyFill="1" applyBorder="1" applyAlignment="1">
      <alignment horizontal="right" vertical="center" indent="1"/>
    </xf>
    <xf numFmtId="44" fontId="31" fillId="14" borderId="20" xfId="0" applyNumberFormat="1" applyFont="1" applyFill="1" applyBorder="1" applyAlignment="1">
      <alignment horizontal="center" vertical="center"/>
    </xf>
    <xf numFmtId="44" fontId="31" fillId="14" borderId="17" xfId="0" applyNumberFormat="1" applyFont="1" applyFill="1" applyBorder="1" applyAlignment="1">
      <alignment horizontal="center" vertical="center"/>
    </xf>
    <xf numFmtId="44" fontId="31" fillId="14" borderId="26" xfId="0" applyNumberFormat="1" applyFont="1" applyFill="1" applyBorder="1" applyAlignment="1">
      <alignment horizontal="center" vertical="center"/>
    </xf>
    <xf numFmtId="0" fontId="35" fillId="0" borderId="0" xfId="0" applyFont="1" applyAlignment="1">
      <alignment vertical="center"/>
    </xf>
    <xf numFmtId="0" fontId="24" fillId="7" borderId="6" xfId="0" applyFont="1" applyFill="1" applyBorder="1" applyAlignment="1">
      <alignment horizontal="right" vertical="center" indent="1"/>
    </xf>
    <xf numFmtId="166" fontId="36" fillId="2" borderId="6" xfId="0" applyNumberFormat="1" applyFont="1" applyFill="1" applyBorder="1" applyAlignment="1">
      <alignment horizontal="left" vertical="center"/>
    </xf>
    <xf numFmtId="0" fontId="24" fillId="7" borderId="16" xfId="0" applyFont="1" applyFill="1" applyBorder="1" applyAlignment="1">
      <alignment horizontal="right" vertical="center" indent="1"/>
    </xf>
    <xf numFmtId="166" fontId="36" fillId="2" borderId="16" xfId="0" applyNumberFormat="1" applyFont="1" applyFill="1" applyBorder="1" applyAlignment="1">
      <alignment horizontal="left" vertical="center"/>
    </xf>
    <xf numFmtId="0" fontId="24" fillId="3" borderId="17" xfId="0" applyFont="1" applyFill="1" applyBorder="1" applyAlignment="1">
      <alignment horizontal="right" vertical="center" indent="1"/>
    </xf>
    <xf numFmtId="166" fontId="36" fillId="5" borderId="17" xfId="0" applyNumberFormat="1" applyFont="1" applyFill="1" applyBorder="1" applyAlignment="1">
      <alignment horizontal="left" vertical="center"/>
    </xf>
    <xf numFmtId="0" fontId="12" fillId="7" borderId="31" xfId="0" applyFont="1" applyFill="1" applyBorder="1" applyAlignment="1">
      <alignment horizontal="center" wrapText="1"/>
    </xf>
    <xf numFmtId="0" fontId="3" fillId="18" borderId="0" xfId="5" applyFill="1" applyAlignment="1">
      <alignment horizontal="center" vertical="center"/>
    </xf>
    <xf numFmtId="0" fontId="38" fillId="18"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0000000}"/>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792&amp;utm_language=JP&amp;utm_source=template-excel&amp;utm_medium=content&amp;utm_campaign=ic-PMO+Resource+Planning-excel-77792-jp&amp;lpa=ic+PMO+Resource+Planning+excel+77792+jp"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8</xdr:row>
      <xdr:rowOff>0</xdr:rowOff>
    </xdr:from>
    <xdr:to>
      <xdr:col>34</xdr:col>
      <xdr:colOff>12700</xdr:colOff>
      <xdr:row>8</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17</xdr:row>
      <xdr:rowOff>0</xdr:rowOff>
    </xdr:from>
    <xdr:to>
      <xdr:col>34</xdr:col>
      <xdr:colOff>12700</xdr:colOff>
      <xdr:row>17</xdr:row>
      <xdr:rowOff>0</xdr:rowOff>
    </xdr:to>
    <xdr:sp macro="" textlink="">
      <xdr:nvSpPr>
        <xdr:cNvPr id="5" name="Line 16">
          <a:extLst>
            <a:ext uri="{FF2B5EF4-FFF2-40B4-BE49-F238E27FC236}">
              <a16:creationId xmlns:a16="http://schemas.microsoft.com/office/drawing/2014/main" id="{082FAB5A-764E-5246-B54C-30BA8C18E474}"/>
            </a:ext>
          </a:extLst>
        </xdr:cNvPr>
        <xdr:cNvSpPr>
          <a:spLocks noChangeShapeType="1"/>
        </xdr:cNvSpPr>
      </xdr:nvSpPr>
      <xdr:spPr bwMode="auto">
        <a:xfrm>
          <a:off x="32286222" y="2906889"/>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26</xdr:row>
      <xdr:rowOff>0</xdr:rowOff>
    </xdr:from>
    <xdr:to>
      <xdr:col>34</xdr:col>
      <xdr:colOff>12700</xdr:colOff>
      <xdr:row>26</xdr:row>
      <xdr:rowOff>0</xdr:rowOff>
    </xdr:to>
    <xdr:sp macro="" textlink="">
      <xdr:nvSpPr>
        <xdr:cNvPr id="6" name="Line 16">
          <a:extLst>
            <a:ext uri="{FF2B5EF4-FFF2-40B4-BE49-F238E27FC236}">
              <a16:creationId xmlns:a16="http://schemas.microsoft.com/office/drawing/2014/main" id="{714BC9A0-438D-194A-B335-60EDCD95BB6A}"/>
            </a:ext>
          </a:extLst>
        </xdr:cNvPr>
        <xdr:cNvSpPr>
          <a:spLocks noChangeShapeType="1"/>
        </xdr:cNvSpPr>
      </xdr:nvSpPr>
      <xdr:spPr bwMode="auto">
        <a:xfrm>
          <a:off x="32286222" y="5827889"/>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32</xdr:col>
      <xdr:colOff>112967</xdr:colOff>
      <xdr:row>0</xdr:row>
      <xdr:rowOff>28576</xdr:rowOff>
    </xdr:from>
    <xdr:to>
      <xdr:col>34</xdr:col>
      <xdr:colOff>706421</xdr:colOff>
      <xdr:row>0</xdr:row>
      <xdr:rowOff>476250</xdr:rowOff>
    </xdr:to>
    <xdr:pic>
      <xdr:nvPicPr>
        <xdr:cNvPr id="4" name="Picture 3">
          <a:hlinkClick xmlns:r="http://schemas.openxmlformats.org/officeDocument/2006/relationships" r:id="rId1"/>
          <a:extLst>
            <a:ext uri="{FF2B5EF4-FFF2-40B4-BE49-F238E27FC236}">
              <a16:creationId xmlns:a16="http://schemas.microsoft.com/office/drawing/2014/main" id="{00A00D26-E0E7-E2B1-A224-D4DC2FA6B4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650117" y="28576"/>
          <a:ext cx="2250804" cy="447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792&amp;utm_language=JP&amp;utm_source=template-excel&amp;utm_medium=content&amp;utm_campaign=ic-PMO+Resource+Planning-excel-77792-jp&amp;lpa=ic+PMO+Resource+Planning+excel+77792+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54"/>
  <sheetViews>
    <sheetView showGridLines="0" tabSelected="1" zoomScaleNormal="100" workbookViewId="0">
      <pane ySplit="1" topLeftCell="A133" activePane="bottomLeft" state="frozen"/>
      <selection pane="bottomLeft" activeCell="C139" sqref="C139"/>
    </sheetView>
  </sheetViews>
  <sheetFormatPr defaultColWidth="10.875" defaultRowHeight="17.25"/>
  <cols>
    <col min="1" max="1" width="3.5" style="3" customWidth="1"/>
    <col min="2" max="2" width="36.875" style="3" customWidth="1"/>
    <col min="3" max="3" width="30.875" style="3" customWidth="1"/>
    <col min="4" max="4" width="7.75" style="3" customWidth="1"/>
    <col min="5" max="5" width="11.5" style="3" customWidth="1"/>
    <col min="6" max="7" width="13.875" style="3" customWidth="1"/>
    <col min="8" max="8" width="11.5" style="3" bestFit="1" customWidth="1"/>
    <col min="9" max="30" width="10.875" style="3"/>
    <col min="31" max="32" width="15.875" style="3" customWidth="1"/>
    <col min="33" max="16384" width="10.875" style="3"/>
  </cols>
  <sheetData>
    <row r="1" spans="1:117" s="9" customFormat="1" ht="42" customHeight="1">
      <c r="A1" s="3"/>
      <c r="B1" s="4" t="s">
        <v>2</v>
      </c>
      <c r="C1" s="5"/>
      <c r="D1" s="4"/>
      <c r="E1" s="3"/>
      <c r="F1" s="5"/>
      <c r="G1" s="6"/>
      <c r="H1" s="6"/>
      <c r="I1" s="6"/>
      <c r="J1" s="5"/>
      <c r="K1" s="7"/>
      <c r="L1" s="3"/>
      <c r="M1" s="5"/>
      <c r="N1" s="5"/>
      <c r="O1" s="3"/>
      <c r="P1" s="3"/>
      <c r="Q1" s="3"/>
      <c r="R1" s="3"/>
      <c r="S1" s="3"/>
      <c r="T1" s="3"/>
      <c r="U1" s="3"/>
      <c r="V1" s="3"/>
      <c r="W1" s="3"/>
      <c r="X1" s="3"/>
      <c r="Y1" s="3"/>
      <c r="Z1" s="3"/>
      <c r="AA1" s="3"/>
      <c r="AB1" s="3"/>
      <c r="AC1" s="3"/>
      <c r="AD1" s="3"/>
      <c r="AE1" s="3"/>
      <c r="AF1" s="3"/>
      <c r="AG1" s="3"/>
      <c r="AH1" s="3"/>
      <c r="AI1" s="3"/>
      <c r="AJ1" s="3"/>
      <c r="AK1" s="3"/>
      <c r="AL1" s="3"/>
      <c r="AM1" s="5"/>
      <c r="AN1" s="5"/>
      <c r="AO1" s="8"/>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5"/>
      <c r="CK1" s="5"/>
      <c r="CL1" s="8"/>
      <c r="CM1" s="3"/>
      <c r="CN1" s="3"/>
      <c r="CO1" s="3"/>
      <c r="CP1" s="3"/>
      <c r="CQ1" s="3"/>
      <c r="CR1" s="3"/>
      <c r="CS1" s="3"/>
      <c r="CT1" s="3"/>
      <c r="CU1" s="3"/>
      <c r="CV1" s="3"/>
      <c r="CW1" s="3"/>
      <c r="CX1" s="3"/>
      <c r="CY1" s="3"/>
      <c r="CZ1" s="3"/>
      <c r="DA1" s="3"/>
      <c r="DB1" s="3"/>
      <c r="DC1" s="3"/>
      <c r="DD1" s="3"/>
      <c r="DE1" s="3"/>
      <c r="DF1" s="3"/>
      <c r="DG1" s="3"/>
      <c r="DH1" s="3"/>
      <c r="DI1" s="3"/>
      <c r="DJ1" s="3"/>
      <c r="DK1" s="3"/>
      <c r="DM1" s="10"/>
    </row>
    <row r="2" spans="1:117" s="11" customFormat="1" ht="25.15" customHeight="1">
      <c r="H2" s="12" t="s">
        <v>3</v>
      </c>
    </row>
    <row r="3" spans="1:117" s="11" customFormat="1" ht="25.15" customHeight="1">
      <c r="B3" s="13" t="s">
        <v>4</v>
      </c>
      <c r="C3" s="14"/>
      <c r="D3" s="14"/>
      <c r="E3" s="14"/>
      <c r="F3" s="15" t="s">
        <v>5</v>
      </c>
      <c r="G3" s="16" t="s">
        <v>6</v>
      </c>
      <c r="H3" s="17" t="str">
        <f>TEXT($F$4,"MMM-YYYY")</f>
        <v>Jan-2027</v>
      </c>
      <c r="I3" s="17" t="str">
        <f>TEXT(EDATE($F$4,1),"MMM-yyyy")</f>
        <v>Feb-2027</v>
      </c>
      <c r="J3" s="17" t="str">
        <f>TEXT(EDATE($F$4,2),"MMM-yyyy")</f>
        <v>Mar-2027</v>
      </c>
      <c r="K3" s="17" t="str">
        <f>TEXT(EDATE($F$4,3),"MMM-yyyy")</f>
        <v>Apr-2027</v>
      </c>
      <c r="L3" s="17" t="str">
        <f>TEXT(EDATE($F$4,4),"MMM-yyyy")</f>
        <v>May-2027</v>
      </c>
      <c r="M3" s="17" t="str">
        <f>TEXT(EDATE($F$4,5),"MMM-yyyy")</f>
        <v>Jun-2027</v>
      </c>
      <c r="N3" s="17" t="str">
        <f>TEXT(EDATE($F$4,6),"MMM-yyyyy")</f>
        <v>Jul-2027</v>
      </c>
      <c r="O3" s="17" t="str">
        <f>TEXT(EDATE($F$4,7),"MMM-yyyy")</f>
        <v>Aug-2027</v>
      </c>
      <c r="P3" s="17" t="str">
        <f>TEXT(EDATE($F$4,8),"MMM-yyyy")</f>
        <v>Sep-2027</v>
      </c>
      <c r="Q3" s="17" t="str">
        <f>TEXT(EDATE($F$4,9),"MMM-yyyy")</f>
        <v>Oct-2027</v>
      </c>
      <c r="R3" s="17" t="str">
        <f>TEXT(EDATE($F$4,10),"MMM-yyyy")</f>
        <v>Nov-2027</v>
      </c>
      <c r="S3" s="17" t="str">
        <f>TEXT(EDATE($F$4,11),"MMM-yyyy")</f>
        <v>Dec-2027</v>
      </c>
      <c r="T3" s="17" t="str">
        <f>TEXT(EDATE($F$4,12),"MMM-yyyy")</f>
        <v>Jan-2028</v>
      </c>
      <c r="U3" s="17" t="str">
        <f>TEXT(EDATE($F$4,13),"MMM-yyyy")</f>
        <v>Feb-2028</v>
      </c>
      <c r="V3" s="17" t="str">
        <f>TEXT(EDATE($F$4,14),"MMM-yyyy")</f>
        <v>Mar-2028</v>
      </c>
      <c r="W3" s="17" t="str">
        <f>TEXT(EDATE($F$4,15),"MMM-yyyy")</f>
        <v>Apr-2028</v>
      </c>
      <c r="X3" s="17" t="str">
        <f>TEXT(EDATE($F$4,16),"MMM-yyyy")</f>
        <v>May-2028</v>
      </c>
      <c r="Y3" s="17" t="str">
        <f>TEXT(EDATE($F$4,17),"MMM-yyyy")</f>
        <v>Jun-2028</v>
      </c>
      <c r="Z3" s="17" t="str">
        <f>TEXT(EDATE($F$4,18),"MMM-yyyy")</f>
        <v>Jul-2028</v>
      </c>
      <c r="AA3" s="17" t="str">
        <f>TEXT(EDATE($F$4,19),"MMM-yyyy")</f>
        <v>Aug-2028</v>
      </c>
      <c r="AB3" s="17" t="str">
        <f>TEXT(EDATE($F$4,20),"MMM-yyyy")</f>
        <v>Sep-2028</v>
      </c>
      <c r="AC3" s="17" t="str">
        <f>TEXT(EDATE($F$4,21),"MMM-yyyy")</f>
        <v>Oct-2028</v>
      </c>
      <c r="AD3" s="17" t="str">
        <f>TEXT(EDATE($F$4,22),"MMM-yyyy")</f>
        <v>Nov-2028</v>
      </c>
      <c r="AE3" s="18"/>
      <c r="AF3" s="18"/>
      <c r="AG3" s="18"/>
      <c r="AH3" s="18"/>
      <c r="AI3" s="18"/>
      <c r="AJ3" s="18"/>
      <c r="AK3" s="18"/>
      <c r="AL3" s="18"/>
      <c r="AM3" s="18"/>
      <c r="AN3" s="18"/>
      <c r="AO3" s="18"/>
    </row>
    <row r="4" spans="1:117" s="19" customFormat="1" ht="25.15" customHeight="1">
      <c r="B4" s="20" t="s">
        <v>7</v>
      </c>
      <c r="C4" s="21"/>
      <c r="D4" s="21"/>
      <c r="E4" s="21"/>
      <c r="F4" s="22">
        <v>46388</v>
      </c>
      <c r="G4" s="23"/>
      <c r="H4" s="24"/>
      <c r="I4" s="24"/>
      <c r="J4" s="24"/>
      <c r="K4" s="24"/>
      <c r="L4" s="25"/>
      <c r="M4" s="25"/>
      <c r="N4" s="25"/>
      <c r="O4" s="25"/>
      <c r="P4" s="25"/>
      <c r="Q4" s="25"/>
      <c r="R4" s="25"/>
      <c r="S4" s="25"/>
      <c r="T4" s="25"/>
      <c r="U4" s="25"/>
      <c r="V4" s="25"/>
      <c r="W4" s="25"/>
      <c r="X4" s="25"/>
      <c r="Y4" s="25"/>
      <c r="Z4" s="25"/>
      <c r="AA4" s="25"/>
      <c r="AB4" s="25"/>
      <c r="AC4" s="25"/>
      <c r="AD4" s="25"/>
      <c r="AE4" s="26"/>
      <c r="AF4" s="26"/>
      <c r="AG4" s="26"/>
      <c r="AH4" s="26"/>
      <c r="AI4" s="26"/>
      <c r="AJ4" s="26"/>
      <c r="AK4" s="26"/>
      <c r="AL4" s="26"/>
      <c r="AM4" s="26"/>
      <c r="AN4" s="26"/>
      <c r="AO4" s="26"/>
    </row>
    <row r="5" spans="1:117" s="19" customFormat="1" ht="25.15" customHeight="1">
      <c r="B5" s="27" t="s">
        <v>8</v>
      </c>
      <c r="C5" s="28"/>
      <c r="D5" s="28"/>
      <c r="E5" s="28"/>
      <c r="F5" s="22"/>
      <c r="G5" s="23"/>
      <c r="H5" s="29"/>
      <c r="I5" s="29"/>
      <c r="J5" s="30"/>
      <c r="K5" s="30"/>
      <c r="L5" s="30"/>
      <c r="M5" s="30"/>
      <c r="N5" s="25"/>
      <c r="O5" s="25"/>
      <c r="P5" s="25"/>
      <c r="Q5" s="25"/>
      <c r="R5" s="25"/>
      <c r="S5" s="25"/>
      <c r="T5" s="25"/>
      <c r="U5" s="25"/>
      <c r="V5" s="25"/>
      <c r="W5" s="25"/>
      <c r="X5" s="25"/>
      <c r="Y5" s="25"/>
      <c r="Z5" s="25"/>
      <c r="AA5" s="25"/>
      <c r="AB5" s="25"/>
      <c r="AC5" s="25"/>
      <c r="AD5" s="25"/>
      <c r="AE5" s="26"/>
      <c r="AF5" s="26"/>
      <c r="AG5" s="26"/>
      <c r="AH5" s="26"/>
      <c r="AI5" s="26"/>
      <c r="AJ5" s="26"/>
      <c r="AK5" s="26"/>
      <c r="AL5" s="26"/>
      <c r="AM5" s="26"/>
      <c r="AN5" s="26"/>
      <c r="AO5" s="26"/>
    </row>
    <row r="6" spans="1:117" s="19" customFormat="1" ht="25.15" customHeight="1">
      <c r="B6" s="31" t="s">
        <v>9</v>
      </c>
      <c r="C6" s="32"/>
      <c r="D6" s="32"/>
      <c r="E6" s="32"/>
      <c r="F6" s="22"/>
      <c r="G6" s="23"/>
      <c r="H6" s="29"/>
      <c r="I6" s="29"/>
      <c r="J6" s="25"/>
      <c r="K6" s="33"/>
      <c r="L6" s="33"/>
      <c r="M6" s="25"/>
      <c r="N6" s="25"/>
      <c r="O6" s="25"/>
      <c r="P6" s="25"/>
      <c r="Q6" s="25"/>
      <c r="R6" s="25"/>
      <c r="S6" s="25"/>
      <c r="T6" s="34"/>
      <c r="U6" s="25"/>
      <c r="V6" s="25"/>
      <c r="W6" s="25"/>
      <c r="X6" s="25"/>
      <c r="Y6" s="25"/>
      <c r="Z6" s="25"/>
      <c r="AA6" s="25"/>
      <c r="AB6" s="25"/>
      <c r="AC6" s="25"/>
      <c r="AD6" s="25"/>
      <c r="AE6" s="26"/>
      <c r="AF6" s="26"/>
      <c r="AG6" s="26"/>
      <c r="AH6" s="26"/>
      <c r="AI6" s="26"/>
      <c r="AJ6" s="26"/>
      <c r="AK6" s="26"/>
      <c r="AL6" s="26"/>
      <c r="AM6" s="26"/>
      <c r="AN6" s="26"/>
      <c r="AO6" s="26"/>
    </row>
    <row r="7" spans="1:117" s="19" customFormat="1" ht="25.15" customHeight="1">
      <c r="B7" s="27" t="s">
        <v>10</v>
      </c>
      <c r="C7" s="28"/>
      <c r="D7" s="28"/>
      <c r="E7" s="28"/>
      <c r="F7" s="22"/>
      <c r="G7" s="23"/>
      <c r="H7" s="29"/>
      <c r="I7" s="29"/>
      <c r="J7" s="25"/>
      <c r="K7" s="25"/>
      <c r="L7" s="25"/>
      <c r="M7" s="25"/>
      <c r="N7" s="35"/>
      <c r="O7" s="35"/>
      <c r="P7" s="25"/>
      <c r="Q7" s="25"/>
      <c r="R7" s="25"/>
      <c r="S7" s="25"/>
      <c r="T7" s="36"/>
      <c r="U7" s="25"/>
      <c r="V7" s="25"/>
      <c r="W7" s="25"/>
      <c r="X7" s="25"/>
      <c r="Y7" s="25"/>
      <c r="Z7" s="25"/>
      <c r="AA7" s="25"/>
      <c r="AB7" s="25"/>
      <c r="AC7" s="25"/>
      <c r="AD7" s="25"/>
      <c r="AE7" s="26"/>
      <c r="AF7" s="26"/>
      <c r="AG7" s="26"/>
      <c r="AH7" s="26"/>
      <c r="AI7" s="26"/>
      <c r="AJ7" s="26"/>
      <c r="AK7" s="26"/>
      <c r="AL7" s="26"/>
      <c r="AM7" s="26"/>
      <c r="AN7" s="26"/>
      <c r="AO7" s="26"/>
    </row>
    <row r="8" spans="1:117" s="19" customFormat="1" ht="25.15" customHeight="1">
      <c r="B8" s="31" t="s">
        <v>11</v>
      </c>
      <c r="C8" s="32"/>
      <c r="D8" s="32"/>
      <c r="E8" s="32"/>
      <c r="F8" s="22"/>
      <c r="G8" s="23"/>
      <c r="H8" s="29"/>
      <c r="I8" s="29"/>
      <c r="J8" s="25"/>
      <c r="K8" s="25"/>
      <c r="L8" s="25"/>
      <c r="M8" s="25"/>
      <c r="N8" s="25"/>
      <c r="O8" s="25"/>
      <c r="P8" s="37"/>
      <c r="Q8" s="37"/>
      <c r="R8" s="37"/>
      <c r="S8" s="37"/>
      <c r="T8" s="38"/>
      <c r="U8" s="37"/>
      <c r="V8" s="25"/>
      <c r="W8" s="25"/>
      <c r="X8" s="25"/>
      <c r="Y8" s="25"/>
      <c r="Z8" s="25"/>
      <c r="AA8" s="25"/>
      <c r="AB8" s="25"/>
      <c r="AC8" s="25"/>
      <c r="AD8" s="25"/>
      <c r="AE8" s="26"/>
      <c r="AF8" s="26"/>
      <c r="AG8" s="26"/>
      <c r="AH8" s="39"/>
      <c r="AI8" s="39"/>
      <c r="AJ8" s="26"/>
      <c r="AK8" s="26"/>
      <c r="AL8" s="26"/>
      <c r="AM8" s="26"/>
      <c r="AN8" s="26"/>
      <c r="AO8" s="26"/>
    </row>
    <row r="9" spans="1:117" s="19" customFormat="1" ht="25.15" customHeight="1">
      <c r="B9" s="27" t="s">
        <v>12</v>
      </c>
      <c r="C9" s="28"/>
      <c r="D9" s="28"/>
      <c r="E9" s="28"/>
      <c r="F9" s="22"/>
      <c r="G9" s="23"/>
      <c r="H9" s="29"/>
      <c r="I9" s="29"/>
      <c r="J9" s="25"/>
      <c r="K9" s="25"/>
      <c r="L9" s="25"/>
      <c r="M9" s="25"/>
      <c r="N9" s="25"/>
      <c r="O9" s="25"/>
      <c r="P9" s="25"/>
      <c r="Q9" s="25"/>
      <c r="R9" s="25"/>
      <c r="S9" s="25"/>
      <c r="T9" s="36"/>
      <c r="U9" s="25"/>
      <c r="V9" s="40"/>
      <c r="W9" s="25"/>
      <c r="X9" s="25"/>
      <c r="Y9" s="25"/>
      <c r="Z9" s="25"/>
      <c r="AA9" s="25"/>
      <c r="AB9" s="25"/>
      <c r="AC9" s="25"/>
      <c r="AD9" s="25"/>
      <c r="AE9" s="26"/>
      <c r="AF9" s="26"/>
      <c r="AG9" s="26"/>
      <c r="AH9" s="41"/>
      <c r="AI9" s="41"/>
      <c r="AJ9" s="26"/>
      <c r="AK9" s="26"/>
      <c r="AL9" s="26"/>
      <c r="AM9" s="26"/>
      <c r="AN9" s="26"/>
      <c r="AO9" s="26"/>
    </row>
    <row r="10" spans="1:117" s="19" customFormat="1" ht="25.15" customHeight="1">
      <c r="B10" s="31" t="s">
        <v>13</v>
      </c>
      <c r="C10" s="32"/>
      <c r="D10" s="32"/>
      <c r="E10" s="32"/>
      <c r="F10" s="22"/>
      <c r="G10" s="23"/>
      <c r="H10" s="29"/>
      <c r="I10" s="29"/>
      <c r="J10" s="25"/>
      <c r="K10" s="25"/>
      <c r="L10" s="25"/>
      <c r="M10" s="25"/>
      <c r="N10" s="25"/>
      <c r="O10" s="25"/>
      <c r="P10" s="25"/>
      <c r="Q10" s="25"/>
      <c r="R10" s="25"/>
      <c r="S10" s="25"/>
      <c r="T10" s="36"/>
      <c r="U10" s="42"/>
      <c r="V10" s="42"/>
      <c r="W10" s="25"/>
      <c r="X10" s="25"/>
      <c r="Y10" s="25"/>
      <c r="Z10" s="25"/>
      <c r="AA10" s="25"/>
      <c r="AB10" s="25"/>
      <c r="AC10" s="25"/>
      <c r="AD10" s="25"/>
      <c r="AE10" s="26"/>
      <c r="AF10" s="26"/>
      <c r="AG10" s="26"/>
      <c r="AH10" s="26"/>
      <c r="AI10" s="26"/>
      <c r="AJ10" s="26"/>
      <c r="AK10" s="26"/>
      <c r="AL10" s="26"/>
      <c r="AM10" s="26"/>
      <c r="AN10" s="26"/>
      <c r="AO10" s="26"/>
    </row>
    <row r="11" spans="1:117" s="11" customFormat="1" ht="25.15" customHeight="1">
      <c r="B11" s="31" t="s">
        <v>14</v>
      </c>
      <c r="C11" s="32"/>
      <c r="D11" s="32"/>
      <c r="E11" s="32"/>
      <c r="F11" s="43"/>
      <c r="G11" s="44">
        <v>47087</v>
      </c>
      <c r="H11" s="29"/>
      <c r="I11" s="29"/>
      <c r="J11" s="25"/>
      <c r="K11" s="25"/>
      <c r="L11" s="25"/>
      <c r="M11" s="25"/>
      <c r="N11" s="25"/>
      <c r="O11" s="25"/>
      <c r="P11" s="25"/>
      <c r="Q11" s="25"/>
      <c r="R11" s="45"/>
      <c r="S11" s="45"/>
      <c r="T11" s="46"/>
      <c r="U11" s="47"/>
      <c r="V11" s="47"/>
      <c r="W11" s="46"/>
      <c r="X11" s="45"/>
      <c r="Y11" s="45"/>
      <c r="Z11" s="45"/>
      <c r="AA11" s="45"/>
      <c r="AB11" s="45"/>
      <c r="AC11" s="45"/>
      <c r="AD11" s="45"/>
      <c r="AE11" s="18"/>
      <c r="AF11" s="18"/>
      <c r="AG11" s="18"/>
      <c r="AH11" s="18"/>
      <c r="AI11" s="18"/>
      <c r="AJ11" s="18"/>
      <c r="AK11" s="18"/>
      <c r="AL11" s="18"/>
      <c r="AM11" s="18"/>
      <c r="AN11" s="18"/>
      <c r="AO11" s="18"/>
    </row>
    <row r="12" spans="1:117" s="11" customFormat="1" ht="25.15" customHeight="1">
      <c r="B12" s="13" t="s">
        <v>15</v>
      </c>
      <c r="C12" s="14"/>
      <c r="D12" s="14"/>
      <c r="E12" s="14"/>
      <c r="F12" s="15" t="s">
        <v>5</v>
      </c>
      <c r="G12" s="16" t="s">
        <v>6</v>
      </c>
      <c r="H12" s="17" t="str">
        <f>TEXT($F$4,"MMM-YYYY")</f>
        <v>Jan-2027</v>
      </c>
      <c r="I12" s="17" t="str">
        <f>TEXT(EDATE($F$4,1),"MMM-yyyy")</f>
        <v>Feb-2027</v>
      </c>
      <c r="J12" s="17" t="str">
        <f>TEXT(EDATE($F$4,2),"MMM-yyyy")</f>
        <v>Mar-2027</v>
      </c>
      <c r="K12" s="17" t="str">
        <f>TEXT(EDATE($F$4,3),"MMM-yyyy")</f>
        <v>Apr-2027</v>
      </c>
      <c r="L12" s="17" t="str">
        <f>TEXT(EDATE($F$4,4),"MMM-yyyy")</f>
        <v>May-2027</v>
      </c>
      <c r="M12" s="17" t="str">
        <f>TEXT(EDATE($F$4,5),"MMM-yyyy")</f>
        <v>Jun-2027</v>
      </c>
      <c r="N12" s="17" t="str">
        <f>TEXT(EDATE($F$4,6),"MMM-yyyyy")</f>
        <v>Jul-2027</v>
      </c>
      <c r="O12" s="17" t="str">
        <f>TEXT(EDATE($F$4,7),"MMM-yyyy")</f>
        <v>Aug-2027</v>
      </c>
      <c r="P12" s="17" t="str">
        <f>TEXT(EDATE($F$4,8),"MMM-yyyy")</f>
        <v>Sep-2027</v>
      </c>
      <c r="Q12" s="17" t="str">
        <f>TEXT(EDATE($F$4,9),"MMM-yyyy")</f>
        <v>Oct-2027</v>
      </c>
      <c r="R12" s="17" t="str">
        <f>TEXT(EDATE($F$4,10),"MMM-yyyy")</f>
        <v>Nov-2027</v>
      </c>
      <c r="S12" s="17" t="str">
        <f>TEXT(EDATE($F$4,11),"MMM-yyyy")</f>
        <v>Dec-2027</v>
      </c>
      <c r="T12" s="17" t="str">
        <f>TEXT(EDATE($F$4,12),"MMM-yyyy")</f>
        <v>Jan-2028</v>
      </c>
      <c r="U12" s="17" t="str">
        <f>TEXT(EDATE($F$4,13),"MMM-yyyy")</f>
        <v>Feb-2028</v>
      </c>
      <c r="V12" s="17" t="str">
        <f>TEXT(EDATE($F$4,14),"MMM-yyyy")</f>
        <v>Mar-2028</v>
      </c>
      <c r="W12" s="17" t="str">
        <f>TEXT(EDATE($F$4,15),"MMM-yyyy")</f>
        <v>Apr-2028</v>
      </c>
      <c r="X12" s="17" t="str">
        <f>TEXT(EDATE($F$4,16),"MMM-yyyy")</f>
        <v>May-2028</v>
      </c>
      <c r="Y12" s="17" t="str">
        <f>TEXT(EDATE($F$4,17),"MMM-yyyy")</f>
        <v>Jun-2028</v>
      </c>
      <c r="Z12" s="17" t="str">
        <f>TEXT(EDATE($F$4,18),"MMM-yyyy")</f>
        <v>Jul-2028</v>
      </c>
      <c r="AA12" s="17" t="str">
        <f>TEXT(EDATE($F$4,19),"MMM-yyyy")</f>
        <v>Aug-2028</v>
      </c>
      <c r="AB12" s="17" t="str">
        <f>TEXT(EDATE($F$4,20),"MMM-yyyy")</f>
        <v>Sep-2028</v>
      </c>
      <c r="AC12" s="17" t="str">
        <f>TEXT(EDATE($F$4,21),"MMM-yyyy")</f>
        <v>Oct-2028</v>
      </c>
      <c r="AD12" s="17" t="str">
        <f>TEXT(EDATE($F$4,22),"MMM-yyyy")</f>
        <v>Nov-2028</v>
      </c>
      <c r="AE12" s="18"/>
      <c r="AF12" s="18"/>
      <c r="AG12" s="18"/>
      <c r="AH12" s="18"/>
      <c r="AI12" s="18"/>
      <c r="AJ12" s="18"/>
      <c r="AK12" s="18"/>
      <c r="AL12" s="18"/>
      <c r="AM12" s="18"/>
      <c r="AN12" s="18"/>
      <c r="AO12" s="18"/>
    </row>
    <row r="13" spans="1:117" s="19" customFormat="1" ht="25.15" customHeight="1">
      <c r="B13" s="20" t="s">
        <v>7</v>
      </c>
      <c r="C13" s="21"/>
      <c r="D13" s="21"/>
      <c r="E13" s="21"/>
      <c r="F13" s="22">
        <v>46388</v>
      </c>
      <c r="G13" s="23"/>
      <c r="H13" s="24"/>
      <c r="I13" s="24"/>
      <c r="J13" s="24"/>
      <c r="K13" s="24"/>
      <c r="L13" s="25"/>
      <c r="M13" s="25"/>
      <c r="N13" s="25"/>
      <c r="O13" s="25"/>
      <c r="P13" s="25"/>
      <c r="Q13" s="25"/>
      <c r="R13" s="25"/>
      <c r="S13" s="25"/>
      <c r="T13" s="25"/>
      <c r="U13" s="25"/>
      <c r="V13" s="25"/>
      <c r="W13" s="25"/>
      <c r="X13" s="25"/>
      <c r="Y13" s="25"/>
      <c r="Z13" s="25"/>
      <c r="AA13" s="25"/>
      <c r="AB13" s="25"/>
      <c r="AC13" s="25"/>
      <c r="AD13" s="25"/>
      <c r="AE13" s="26"/>
      <c r="AF13" s="26"/>
      <c r="AG13" s="26"/>
      <c r="AH13" s="26"/>
      <c r="AI13" s="26"/>
      <c r="AJ13" s="26"/>
      <c r="AK13" s="26"/>
      <c r="AL13" s="26"/>
      <c r="AM13" s="26"/>
      <c r="AN13" s="26"/>
      <c r="AO13" s="26"/>
    </row>
    <row r="14" spans="1:117" s="19" customFormat="1" ht="25.15" customHeight="1">
      <c r="B14" s="27" t="s">
        <v>8</v>
      </c>
      <c r="C14" s="28"/>
      <c r="D14" s="28"/>
      <c r="E14" s="28"/>
      <c r="F14" s="22"/>
      <c r="G14" s="23"/>
      <c r="H14" s="29"/>
      <c r="I14" s="29"/>
      <c r="J14" s="30"/>
      <c r="K14" s="30"/>
      <c r="L14" s="30"/>
      <c r="M14" s="30"/>
      <c r="N14" s="25"/>
      <c r="O14" s="25"/>
      <c r="P14" s="25"/>
      <c r="Q14" s="25"/>
      <c r="R14" s="25"/>
      <c r="S14" s="25"/>
      <c r="T14" s="25"/>
      <c r="U14" s="25"/>
      <c r="V14" s="25"/>
      <c r="W14" s="25"/>
      <c r="X14" s="25"/>
      <c r="Y14" s="25"/>
      <c r="Z14" s="25"/>
      <c r="AA14" s="25"/>
      <c r="AB14" s="25"/>
      <c r="AC14" s="25"/>
      <c r="AD14" s="25"/>
      <c r="AE14" s="26"/>
      <c r="AF14" s="26"/>
      <c r="AG14" s="26"/>
      <c r="AH14" s="26"/>
      <c r="AI14" s="26"/>
      <c r="AJ14" s="26"/>
      <c r="AK14" s="26"/>
      <c r="AL14" s="26"/>
      <c r="AM14" s="26"/>
      <c r="AN14" s="26"/>
      <c r="AO14" s="26"/>
    </row>
    <row r="15" spans="1:117" s="19" customFormat="1" ht="25.15" customHeight="1">
      <c r="B15" s="31" t="s">
        <v>9</v>
      </c>
      <c r="C15" s="32"/>
      <c r="D15" s="32"/>
      <c r="E15" s="32"/>
      <c r="F15" s="22"/>
      <c r="G15" s="23"/>
      <c r="H15" s="29"/>
      <c r="I15" s="29"/>
      <c r="J15" s="25"/>
      <c r="K15" s="33"/>
      <c r="L15" s="33"/>
      <c r="M15" s="25"/>
      <c r="N15" s="25"/>
      <c r="O15" s="25"/>
      <c r="P15" s="25"/>
      <c r="Q15" s="25"/>
      <c r="R15" s="25"/>
      <c r="S15" s="25"/>
      <c r="T15" s="34"/>
      <c r="U15" s="25"/>
      <c r="V15" s="25"/>
      <c r="W15" s="25"/>
      <c r="X15" s="25"/>
      <c r="Y15" s="25"/>
      <c r="Z15" s="25"/>
      <c r="AA15" s="25"/>
      <c r="AB15" s="25"/>
      <c r="AC15" s="25"/>
      <c r="AD15" s="25"/>
      <c r="AE15" s="26"/>
      <c r="AF15" s="26"/>
      <c r="AG15" s="26"/>
      <c r="AH15" s="26"/>
      <c r="AI15" s="26"/>
      <c r="AJ15" s="26"/>
      <c r="AK15" s="26"/>
      <c r="AL15" s="26"/>
      <c r="AM15" s="26"/>
      <c r="AN15" s="26"/>
      <c r="AO15" s="26"/>
    </row>
    <row r="16" spans="1:117" s="19" customFormat="1" ht="25.15" customHeight="1">
      <c r="B16" s="27" t="s">
        <v>10</v>
      </c>
      <c r="C16" s="28"/>
      <c r="D16" s="28"/>
      <c r="E16" s="28"/>
      <c r="F16" s="22"/>
      <c r="G16" s="23"/>
      <c r="H16" s="29"/>
      <c r="I16" s="29"/>
      <c r="J16" s="25"/>
      <c r="K16" s="25"/>
      <c r="L16" s="25"/>
      <c r="M16" s="25"/>
      <c r="N16" s="35"/>
      <c r="O16" s="35"/>
      <c r="P16" s="25"/>
      <c r="Q16" s="25"/>
      <c r="R16" s="25"/>
      <c r="S16" s="25"/>
      <c r="T16" s="36"/>
      <c r="U16" s="25"/>
      <c r="V16" s="25"/>
      <c r="W16" s="25"/>
      <c r="X16" s="25"/>
      <c r="Y16" s="25"/>
      <c r="Z16" s="25"/>
      <c r="AA16" s="25"/>
      <c r="AB16" s="25"/>
      <c r="AC16" s="25"/>
      <c r="AD16" s="25"/>
      <c r="AE16" s="26"/>
      <c r="AF16" s="26"/>
      <c r="AG16" s="26"/>
      <c r="AH16" s="26"/>
      <c r="AI16" s="26"/>
      <c r="AJ16" s="26"/>
      <c r="AK16" s="26"/>
      <c r="AL16" s="26"/>
      <c r="AM16" s="26"/>
      <c r="AN16" s="26"/>
      <c r="AO16" s="26"/>
    </row>
    <row r="17" spans="2:41" s="19" customFormat="1" ht="25.15" customHeight="1">
      <c r="B17" s="31" t="s">
        <v>11</v>
      </c>
      <c r="C17" s="32"/>
      <c r="D17" s="32"/>
      <c r="E17" s="32"/>
      <c r="F17" s="22"/>
      <c r="G17" s="23"/>
      <c r="H17" s="29"/>
      <c r="I17" s="29"/>
      <c r="J17" s="25"/>
      <c r="K17" s="25"/>
      <c r="L17" s="25"/>
      <c r="M17" s="25"/>
      <c r="N17" s="25"/>
      <c r="O17" s="25"/>
      <c r="P17" s="37"/>
      <c r="Q17" s="37"/>
      <c r="R17" s="37"/>
      <c r="S17" s="37"/>
      <c r="T17" s="38"/>
      <c r="U17" s="37"/>
      <c r="V17" s="25"/>
      <c r="W17" s="25"/>
      <c r="X17" s="25"/>
      <c r="Y17" s="25"/>
      <c r="Z17" s="25"/>
      <c r="AA17" s="25"/>
      <c r="AB17" s="25"/>
      <c r="AC17" s="25"/>
      <c r="AD17" s="25"/>
      <c r="AE17" s="26"/>
      <c r="AF17" s="26"/>
      <c r="AG17" s="26"/>
      <c r="AH17" s="39"/>
      <c r="AI17" s="39"/>
      <c r="AJ17" s="26"/>
      <c r="AK17" s="26"/>
      <c r="AL17" s="26"/>
      <c r="AM17" s="26"/>
      <c r="AN17" s="26"/>
      <c r="AO17" s="26"/>
    </row>
    <row r="18" spans="2:41" s="19" customFormat="1" ht="25.15" customHeight="1">
      <c r="B18" s="27" t="s">
        <v>12</v>
      </c>
      <c r="C18" s="28"/>
      <c r="D18" s="28"/>
      <c r="E18" s="28"/>
      <c r="F18" s="22"/>
      <c r="G18" s="23"/>
      <c r="H18" s="29"/>
      <c r="I18" s="29"/>
      <c r="J18" s="25"/>
      <c r="K18" s="25"/>
      <c r="L18" s="25"/>
      <c r="M18" s="25"/>
      <c r="N18" s="25"/>
      <c r="O18" s="25"/>
      <c r="P18" s="25"/>
      <c r="Q18" s="25"/>
      <c r="R18" s="25"/>
      <c r="S18" s="25"/>
      <c r="T18" s="36"/>
      <c r="U18" s="25"/>
      <c r="V18" s="40"/>
      <c r="W18" s="25"/>
      <c r="X18" s="25"/>
      <c r="Y18" s="25"/>
      <c r="Z18" s="25"/>
      <c r="AA18" s="25"/>
      <c r="AB18" s="25"/>
      <c r="AC18" s="25"/>
      <c r="AD18" s="25"/>
      <c r="AE18" s="26"/>
      <c r="AF18" s="26"/>
      <c r="AG18" s="26"/>
      <c r="AH18" s="41"/>
      <c r="AI18" s="41"/>
      <c r="AJ18" s="26"/>
      <c r="AK18" s="26"/>
      <c r="AL18" s="26"/>
      <c r="AM18" s="26"/>
      <c r="AN18" s="26"/>
      <c r="AO18" s="26"/>
    </row>
    <row r="19" spans="2:41" s="19" customFormat="1" ht="25.15" customHeight="1">
      <c r="B19" s="31" t="s">
        <v>13</v>
      </c>
      <c r="C19" s="32"/>
      <c r="D19" s="32"/>
      <c r="E19" s="32"/>
      <c r="F19" s="22"/>
      <c r="G19" s="23"/>
      <c r="H19" s="29"/>
      <c r="I19" s="29"/>
      <c r="J19" s="25"/>
      <c r="K19" s="25"/>
      <c r="L19" s="25"/>
      <c r="M19" s="25"/>
      <c r="N19" s="25"/>
      <c r="O19" s="25"/>
      <c r="P19" s="25"/>
      <c r="Q19" s="25"/>
      <c r="R19" s="25"/>
      <c r="S19" s="25"/>
      <c r="T19" s="36"/>
      <c r="U19" s="42"/>
      <c r="V19" s="42"/>
      <c r="W19" s="25"/>
      <c r="X19" s="25"/>
      <c r="Y19" s="25"/>
      <c r="Z19" s="25"/>
      <c r="AA19" s="25"/>
      <c r="AB19" s="25"/>
      <c r="AC19" s="25"/>
      <c r="AD19" s="25"/>
      <c r="AE19" s="26"/>
      <c r="AF19" s="26"/>
      <c r="AG19" s="26"/>
      <c r="AH19" s="26"/>
      <c r="AI19" s="26"/>
      <c r="AJ19" s="26"/>
      <c r="AK19" s="26"/>
      <c r="AL19" s="26"/>
      <c r="AM19" s="26"/>
      <c r="AN19" s="26"/>
      <c r="AO19" s="26"/>
    </row>
    <row r="20" spans="2:41" s="11" customFormat="1" ht="25.15" customHeight="1">
      <c r="B20" s="31" t="s">
        <v>14</v>
      </c>
      <c r="C20" s="32"/>
      <c r="D20" s="32"/>
      <c r="E20" s="32"/>
      <c r="F20" s="43"/>
      <c r="G20" s="44">
        <v>47087</v>
      </c>
      <c r="H20" s="29"/>
      <c r="I20" s="29"/>
      <c r="J20" s="25"/>
      <c r="K20" s="25"/>
      <c r="L20" s="25"/>
      <c r="M20" s="25"/>
      <c r="N20" s="25"/>
      <c r="O20" s="25"/>
      <c r="P20" s="25"/>
      <c r="Q20" s="25"/>
      <c r="R20" s="45"/>
      <c r="S20" s="45"/>
      <c r="T20" s="46"/>
      <c r="U20" s="47"/>
      <c r="V20" s="47"/>
      <c r="W20" s="46"/>
      <c r="X20" s="45"/>
      <c r="Y20" s="45"/>
      <c r="Z20" s="45"/>
      <c r="AA20" s="45"/>
      <c r="AB20" s="45"/>
      <c r="AC20" s="45"/>
      <c r="AD20" s="45"/>
      <c r="AE20" s="18"/>
      <c r="AF20" s="18"/>
      <c r="AG20" s="18"/>
      <c r="AH20" s="18"/>
      <c r="AI20" s="18"/>
      <c r="AJ20" s="18"/>
      <c r="AK20" s="18"/>
      <c r="AL20" s="18"/>
      <c r="AM20" s="18"/>
      <c r="AN20" s="18"/>
      <c r="AO20" s="18"/>
    </row>
    <row r="21" spans="2:41" s="11" customFormat="1" ht="25.15" customHeight="1">
      <c r="B21" s="13" t="s">
        <v>16</v>
      </c>
      <c r="C21" s="14"/>
      <c r="D21" s="14"/>
      <c r="E21" s="14"/>
      <c r="F21" s="15" t="s">
        <v>5</v>
      </c>
      <c r="G21" s="16" t="s">
        <v>6</v>
      </c>
      <c r="H21" s="17" t="str">
        <f>TEXT($F$4,"MMM-YYYY")</f>
        <v>Jan-2027</v>
      </c>
      <c r="I21" s="17" t="str">
        <f>TEXT(EDATE($F$4,1),"MMM-yyyy")</f>
        <v>Feb-2027</v>
      </c>
      <c r="J21" s="17" t="str">
        <f>TEXT(EDATE($F$4,2),"MMM-yyyy")</f>
        <v>Mar-2027</v>
      </c>
      <c r="K21" s="17" t="str">
        <f>TEXT(EDATE($F$4,3),"MMM-yyyy")</f>
        <v>Apr-2027</v>
      </c>
      <c r="L21" s="17" t="str">
        <f>TEXT(EDATE($F$4,4),"MMM-yyyy")</f>
        <v>May-2027</v>
      </c>
      <c r="M21" s="17" t="str">
        <f>TEXT(EDATE($F$4,5),"MMM-yyyy")</f>
        <v>Jun-2027</v>
      </c>
      <c r="N21" s="17" t="str">
        <f>TEXT(EDATE($F$4,6),"MMM-yyyyy")</f>
        <v>Jul-2027</v>
      </c>
      <c r="O21" s="17" t="str">
        <f>TEXT(EDATE($F$4,7),"MMM-yyyy")</f>
        <v>Aug-2027</v>
      </c>
      <c r="P21" s="17" t="str">
        <f>TEXT(EDATE($F$4,8),"MMM-yyyy")</f>
        <v>Sep-2027</v>
      </c>
      <c r="Q21" s="17" t="str">
        <f>TEXT(EDATE($F$4,9),"MMM-yyyy")</f>
        <v>Oct-2027</v>
      </c>
      <c r="R21" s="17" t="str">
        <f>TEXT(EDATE($F$4,10),"MMM-yyyy")</f>
        <v>Nov-2027</v>
      </c>
      <c r="S21" s="17" t="str">
        <f>TEXT(EDATE($F$4,11),"MMM-yyyy")</f>
        <v>Dec-2027</v>
      </c>
      <c r="T21" s="17" t="str">
        <f>TEXT(EDATE($F$4,12),"MMM-yyyy")</f>
        <v>Jan-2028</v>
      </c>
      <c r="U21" s="17" t="str">
        <f>TEXT(EDATE($F$4,13),"MMM-yyyy")</f>
        <v>Feb-2028</v>
      </c>
      <c r="V21" s="17" t="str">
        <f>TEXT(EDATE($F$4,14),"MMM-yyyy")</f>
        <v>Mar-2028</v>
      </c>
      <c r="W21" s="17" t="str">
        <f>TEXT(EDATE($F$4,15),"MMM-yyyy")</f>
        <v>Apr-2028</v>
      </c>
      <c r="X21" s="17" t="str">
        <f>TEXT(EDATE($F$4,16),"MMM-yyyy")</f>
        <v>May-2028</v>
      </c>
      <c r="Y21" s="17" t="str">
        <f>TEXT(EDATE($F$4,17),"MMM-yyyy")</f>
        <v>Jun-2028</v>
      </c>
      <c r="Z21" s="17" t="str">
        <f>TEXT(EDATE($F$4,18),"MMM-yyyy")</f>
        <v>Jul-2028</v>
      </c>
      <c r="AA21" s="17" t="str">
        <f>TEXT(EDATE($F$4,19),"MMM-yyyy")</f>
        <v>Aug-2028</v>
      </c>
      <c r="AB21" s="17" t="str">
        <f>TEXT(EDATE($F$4,20),"MMM-yyyy")</f>
        <v>Sep-2028</v>
      </c>
      <c r="AC21" s="17" t="str">
        <f>TEXT(EDATE($F$4,21),"MMM-yyyy")</f>
        <v>Oct-2028</v>
      </c>
      <c r="AD21" s="17" t="str">
        <f>TEXT(EDATE($F$4,22),"MMM-yyyy")</f>
        <v>Nov-2028</v>
      </c>
      <c r="AE21" s="18"/>
      <c r="AF21" s="18"/>
      <c r="AG21" s="18"/>
      <c r="AH21" s="18"/>
      <c r="AI21" s="18"/>
      <c r="AJ21" s="18"/>
      <c r="AK21" s="18"/>
      <c r="AL21" s="18"/>
      <c r="AM21" s="18"/>
      <c r="AN21" s="18"/>
      <c r="AO21" s="18"/>
    </row>
    <row r="22" spans="2:41" s="19" customFormat="1" ht="25.15" customHeight="1">
      <c r="B22" s="20" t="s">
        <v>7</v>
      </c>
      <c r="C22" s="21"/>
      <c r="D22" s="21"/>
      <c r="E22" s="21"/>
      <c r="F22" s="22">
        <v>46388</v>
      </c>
      <c r="G22" s="23"/>
      <c r="H22" s="24"/>
      <c r="I22" s="24"/>
      <c r="J22" s="24"/>
      <c r="K22" s="24"/>
      <c r="L22" s="25"/>
      <c r="M22" s="25"/>
      <c r="N22" s="25"/>
      <c r="O22" s="25"/>
      <c r="P22" s="25"/>
      <c r="Q22" s="25"/>
      <c r="R22" s="25"/>
      <c r="S22" s="25"/>
      <c r="T22" s="25"/>
      <c r="U22" s="25"/>
      <c r="V22" s="25"/>
      <c r="W22" s="25"/>
      <c r="X22" s="25"/>
      <c r="Y22" s="25"/>
      <c r="Z22" s="25"/>
      <c r="AA22" s="25"/>
      <c r="AB22" s="25"/>
      <c r="AC22" s="25"/>
      <c r="AD22" s="25"/>
      <c r="AE22" s="26"/>
      <c r="AF22" s="26"/>
      <c r="AG22" s="26"/>
      <c r="AH22" s="26"/>
      <c r="AI22" s="26"/>
      <c r="AJ22" s="26"/>
      <c r="AK22" s="26"/>
      <c r="AL22" s="26"/>
      <c r="AM22" s="26"/>
      <c r="AN22" s="26"/>
      <c r="AO22" s="26"/>
    </row>
    <row r="23" spans="2:41" s="19" customFormat="1" ht="25.15" customHeight="1">
      <c r="B23" s="27" t="s">
        <v>8</v>
      </c>
      <c r="C23" s="28"/>
      <c r="D23" s="28"/>
      <c r="E23" s="28"/>
      <c r="F23" s="22"/>
      <c r="G23" s="23"/>
      <c r="H23" s="29"/>
      <c r="I23" s="29"/>
      <c r="J23" s="30"/>
      <c r="K23" s="30"/>
      <c r="L23" s="30"/>
      <c r="M23" s="30"/>
      <c r="N23" s="25"/>
      <c r="O23" s="25"/>
      <c r="P23" s="25"/>
      <c r="Q23" s="25"/>
      <c r="R23" s="25"/>
      <c r="S23" s="25"/>
      <c r="T23" s="25"/>
      <c r="U23" s="25"/>
      <c r="V23" s="25"/>
      <c r="W23" s="25"/>
      <c r="X23" s="25"/>
      <c r="Y23" s="25"/>
      <c r="Z23" s="25"/>
      <c r="AA23" s="25"/>
      <c r="AB23" s="25"/>
      <c r="AC23" s="25"/>
      <c r="AD23" s="25"/>
      <c r="AE23" s="26"/>
      <c r="AF23" s="26"/>
      <c r="AG23" s="26"/>
      <c r="AH23" s="26"/>
      <c r="AI23" s="26"/>
      <c r="AJ23" s="26"/>
      <c r="AK23" s="26"/>
      <c r="AL23" s="26"/>
      <c r="AM23" s="26"/>
      <c r="AN23" s="26"/>
      <c r="AO23" s="26"/>
    </row>
    <row r="24" spans="2:41" s="19" customFormat="1" ht="25.15" customHeight="1">
      <c r="B24" s="31" t="s">
        <v>9</v>
      </c>
      <c r="C24" s="32"/>
      <c r="D24" s="32"/>
      <c r="E24" s="32"/>
      <c r="F24" s="22"/>
      <c r="G24" s="23"/>
      <c r="H24" s="29"/>
      <c r="I24" s="29"/>
      <c r="J24" s="25"/>
      <c r="K24" s="33"/>
      <c r="L24" s="33"/>
      <c r="M24" s="25"/>
      <c r="N24" s="25"/>
      <c r="O24" s="25"/>
      <c r="P24" s="25"/>
      <c r="Q24" s="25"/>
      <c r="R24" s="25"/>
      <c r="S24" s="25"/>
      <c r="T24" s="34"/>
      <c r="U24" s="25"/>
      <c r="V24" s="25"/>
      <c r="W24" s="25"/>
      <c r="X24" s="25"/>
      <c r="Y24" s="25"/>
      <c r="Z24" s="25"/>
      <c r="AA24" s="25"/>
      <c r="AB24" s="25"/>
      <c r="AC24" s="25"/>
      <c r="AD24" s="25"/>
      <c r="AE24" s="26"/>
      <c r="AF24" s="26"/>
      <c r="AG24" s="26"/>
      <c r="AH24" s="26"/>
      <c r="AI24" s="26"/>
      <c r="AJ24" s="26"/>
      <c r="AK24" s="26"/>
      <c r="AL24" s="26"/>
      <c r="AM24" s="26"/>
      <c r="AN24" s="26"/>
      <c r="AO24" s="26"/>
    </row>
    <row r="25" spans="2:41" s="19" customFormat="1" ht="25.15" customHeight="1">
      <c r="B25" s="27" t="s">
        <v>10</v>
      </c>
      <c r="C25" s="28"/>
      <c r="D25" s="28"/>
      <c r="E25" s="28"/>
      <c r="F25" s="22"/>
      <c r="G25" s="23"/>
      <c r="H25" s="29"/>
      <c r="I25" s="29"/>
      <c r="J25" s="25"/>
      <c r="K25" s="25"/>
      <c r="L25" s="25"/>
      <c r="M25" s="25"/>
      <c r="N25" s="35"/>
      <c r="O25" s="35"/>
      <c r="P25" s="25"/>
      <c r="Q25" s="25"/>
      <c r="R25" s="25"/>
      <c r="S25" s="25"/>
      <c r="T25" s="36"/>
      <c r="U25" s="25"/>
      <c r="V25" s="25"/>
      <c r="W25" s="25"/>
      <c r="X25" s="25"/>
      <c r="Y25" s="25"/>
      <c r="Z25" s="25"/>
      <c r="AA25" s="25"/>
      <c r="AB25" s="25"/>
      <c r="AC25" s="25"/>
      <c r="AD25" s="25"/>
      <c r="AE25" s="26"/>
      <c r="AF25" s="26"/>
      <c r="AG25" s="26"/>
      <c r="AH25" s="26"/>
      <c r="AI25" s="26"/>
      <c r="AJ25" s="26"/>
      <c r="AK25" s="26"/>
      <c r="AL25" s="26"/>
      <c r="AM25" s="26"/>
      <c r="AN25" s="26"/>
      <c r="AO25" s="26"/>
    </row>
    <row r="26" spans="2:41" s="19" customFormat="1" ht="25.15" customHeight="1">
      <c r="B26" s="31" t="s">
        <v>11</v>
      </c>
      <c r="C26" s="32"/>
      <c r="D26" s="32"/>
      <c r="E26" s="32"/>
      <c r="F26" s="22"/>
      <c r="G26" s="23"/>
      <c r="H26" s="29"/>
      <c r="I26" s="29"/>
      <c r="J26" s="25"/>
      <c r="K26" s="25"/>
      <c r="L26" s="25"/>
      <c r="M26" s="25"/>
      <c r="N26" s="25"/>
      <c r="O26" s="25"/>
      <c r="P26" s="37"/>
      <c r="Q26" s="37"/>
      <c r="R26" s="37"/>
      <c r="S26" s="37"/>
      <c r="T26" s="38"/>
      <c r="U26" s="37"/>
      <c r="V26" s="25"/>
      <c r="W26" s="25"/>
      <c r="X26" s="25"/>
      <c r="Y26" s="25"/>
      <c r="Z26" s="25"/>
      <c r="AA26" s="25"/>
      <c r="AB26" s="25"/>
      <c r="AC26" s="25"/>
      <c r="AD26" s="25"/>
      <c r="AE26" s="26"/>
      <c r="AF26" s="26"/>
      <c r="AG26" s="26"/>
      <c r="AH26" s="39"/>
      <c r="AI26" s="39"/>
      <c r="AJ26" s="26"/>
      <c r="AK26" s="26"/>
      <c r="AL26" s="26"/>
      <c r="AM26" s="26"/>
      <c r="AN26" s="26"/>
      <c r="AO26" s="26"/>
    </row>
    <row r="27" spans="2:41" s="19" customFormat="1" ht="25.15" customHeight="1">
      <c r="B27" s="27" t="s">
        <v>12</v>
      </c>
      <c r="C27" s="28"/>
      <c r="D27" s="28"/>
      <c r="E27" s="28"/>
      <c r="F27" s="22"/>
      <c r="G27" s="23"/>
      <c r="H27" s="29"/>
      <c r="I27" s="29"/>
      <c r="J27" s="25"/>
      <c r="K27" s="25"/>
      <c r="L27" s="25"/>
      <c r="M27" s="25"/>
      <c r="N27" s="25"/>
      <c r="O27" s="25"/>
      <c r="P27" s="25"/>
      <c r="Q27" s="25"/>
      <c r="R27" s="25"/>
      <c r="S27" s="25"/>
      <c r="T27" s="36"/>
      <c r="U27" s="25"/>
      <c r="V27" s="40"/>
      <c r="W27" s="25"/>
      <c r="X27" s="25"/>
      <c r="Y27" s="25"/>
      <c r="Z27" s="25"/>
      <c r="AA27" s="25"/>
      <c r="AB27" s="25"/>
      <c r="AC27" s="25"/>
      <c r="AD27" s="25"/>
      <c r="AE27" s="26"/>
      <c r="AF27" s="26"/>
      <c r="AG27" s="26"/>
      <c r="AH27" s="41"/>
      <c r="AI27" s="41"/>
      <c r="AJ27" s="26"/>
      <c r="AK27" s="26"/>
      <c r="AL27" s="26"/>
      <c r="AM27" s="26"/>
      <c r="AN27" s="26"/>
      <c r="AO27" s="26"/>
    </row>
    <row r="28" spans="2:41" s="19" customFormat="1" ht="25.15" customHeight="1">
      <c r="B28" s="31" t="s">
        <v>13</v>
      </c>
      <c r="C28" s="32"/>
      <c r="D28" s="32"/>
      <c r="E28" s="32"/>
      <c r="F28" s="22"/>
      <c r="G28" s="23"/>
      <c r="H28" s="29"/>
      <c r="I28" s="29"/>
      <c r="J28" s="25"/>
      <c r="K28" s="25"/>
      <c r="L28" s="25"/>
      <c r="M28" s="25"/>
      <c r="N28" s="25"/>
      <c r="O28" s="25"/>
      <c r="P28" s="25"/>
      <c r="Q28" s="25"/>
      <c r="R28" s="25"/>
      <c r="S28" s="25"/>
      <c r="T28" s="36"/>
      <c r="U28" s="42"/>
      <c r="V28" s="42"/>
      <c r="W28" s="25"/>
      <c r="X28" s="25"/>
      <c r="Y28" s="25"/>
      <c r="Z28" s="25"/>
      <c r="AA28" s="25"/>
      <c r="AB28" s="25"/>
      <c r="AC28" s="25"/>
      <c r="AD28" s="25"/>
      <c r="AE28" s="26"/>
      <c r="AF28" s="26"/>
      <c r="AG28" s="26"/>
      <c r="AH28" s="26"/>
      <c r="AI28" s="26"/>
      <c r="AJ28" s="26"/>
      <c r="AK28" s="26"/>
      <c r="AL28" s="26"/>
      <c r="AM28" s="26"/>
      <c r="AN28" s="26"/>
      <c r="AO28" s="26"/>
    </row>
    <row r="29" spans="2:41" s="11" customFormat="1" ht="25.15" customHeight="1">
      <c r="B29" s="31" t="s">
        <v>14</v>
      </c>
      <c r="C29" s="32"/>
      <c r="D29" s="32"/>
      <c r="E29" s="32"/>
      <c r="F29" s="43"/>
      <c r="G29" s="44">
        <v>47087</v>
      </c>
      <c r="H29" s="29"/>
      <c r="I29" s="29"/>
      <c r="J29" s="25"/>
      <c r="K29" s="25"/>
      <c r="L29" s="25"/>
      <c r="M29" s="25"/>
      <c r="N29" s="25"/>
      <c r="O29" s="25"/>
      <c r="P29" s="25"/>
      <c r="Q29" s="25"/>
      <c r="R29" s="45"/>
      <c r="S29" s="45"/>
      <c r="T29" s="46"/>
      <c r="U29" s="47"/>
      <c r="V29" s="47"/>
      <c r="W29" s="46"/>
      <c r="X29" s="45"/>
      <c r="Y29" s="45"/>
      <c r="Z29" s="45"/>
      <c r="AA29" s="45"/>
      <c r="AB29" s="45"/>
      <c r="AC29" s="45"/>
      <c r="AD29" s="45"/>
      <c r="AE29" s="18"/>
      <c r="AF29" s="18"/>
      <c r="AG29" s="18"/>
      <c r="AH29" s="18"/>
      <c r="AI29" s="18"/>
      <c r="AJ29" s="18"/>
      <c r="AK29" s="18"/>
      <c r="AL29" s="18"/>
      <c r="AM29" s="18"/>
      <c r="AN29" s="18"/>
      <c r="AO29" s="18"/>
    </row>
    <row r="30" spans="2:41" s="11" customFormat="1" ht="25.15" customHeight="1">
      <c r="H30" s="12" t="s">
        <v>17</v>
      </c>
      <c r="AF30" s="48" t="s">
        <v>18</v>
      </c>
    </row>
    <row r="31" spans="2:41" s="52" customFormat="1" ht="25.15" customHeight="1">
      <c r="B31" s="13" t="s">
        <v>19</v>
      </c>
      <c r="C31" s="14"/>
      <c r="D31" s="14"/>
      <c r="E31" s="14"/>
      <c r="F31" s="14"/>
      <c r="G31" s="14"/>
      <c r="H31" s="14"/>
      <c r="I31" s="14"/>
      <c r="J31" s="14"/>
      <c r="K31" s="14"/>
      <c r="L31" s="14"/>
      <c r="M31" s="14"/>
      <c r="N31" s="14"/>
      <c r="O31" s="14"/>
      <c r="P31" s="14"/>
      <c r="Q31" s="14"/>
      <c r="R31" s="14"/>
      <c r="S31" s="49"/>
      <c r="T31" s="49"/>
      <c r="U31" s="49"/>
      <c r="V31" s="49"/>
      <c r="W31" s="49"/>
      <c r="X31" s="49"/>
      <c r="Y31" s="49"/>
      <c r="Z31" s="49"/>
      <c r="AA31" s="49"/>
      <c r="AB31" s="49"/>
      <c r="AC31" s="49"/>
      <c r="AD31" s="49"/>
      <c r="AE31" s="49"/>
      <c r="AF31" s="50"/>
      <c r="AG31" s="51"/>
      <c r="AH31" s="51"/>
      <c r="AI31" s="51"/>
      <c r="AJ31" s="51"/>
      <c r="AK31" s="51"/>
      <c r="AL31" s="51"/>
      <c r="AM31" s="51"/>
      <c r="AN31" s="51"/>
      <c r="AO31" s="51"/>
    </row>
    <row r="32" spans="2:41" s="63" customFormat="1" ht="19.149999999999999" customHeight="1">
      <c r="B32" s="53"/>
      <c r="C32" s="53"/>
      <c r="D32" s="54"/>
      <c r="E32" s="54"/>
      <c r="F32" s="163" t="s">
        <v>73</v>
      </c>
      <c r="G32" s="56" t="s">
        <v>21</v>
      </c>
      <c r="H32" s="57" t="str">
        <f>TEXT($F$4,"MMM-YYYY")</f>
        <v>Jan-2027</v>
      </c>
      <c r="I32" s="57" t="str">
        <f>TEXT(EDATE($F$4,1),"MMM-yyyy")</f>
        <v>Feb-2027</v>
      </c>
      <c r="J32" s="58" t="str">
        <f>TEXT(EDATE($F$4,2),"MMM-yyyy")</f>
        <v>Mar-2027</v>
      </c>
      <c r="K32" s="58" t="str">
        <f>TEXT(EDATE($F$4,3),"MMM-yyyy")</f>
        <v>Apr-2027</v>
      </c>
      <c r="L32" s="58" t="str">
        <f>TEXT(EDATE($F$4,4),"MMM-yyyy")</f>
        <v>May-2027</v>
      </c>
      <c r="M32" s="58" t="str">
        <f>TEXT(EDATE($F$4,5),"MMM-yyyy")</f>
        <v>Jun-2027</v>
      </c>
      <c r="N32" s="58" t="str">
        <f>TEXT(EDATE($F$4,6),"MMM-yyyyy")</f>
        <v>Jul-2027</v>
      </c>
      <c r="O32" s="58" t="str">
        <f>TEXT(EDATE($F$4,7),"MMM-yyyy")</f>
        <v>Aug-2027</v>
      </c>
      <c r="P32" s="58" t="str">
        <f>TEXT(EDATE($F$4,8),"MMM-yyyy")</f>
        <v>Sep-2027</v>
      </c>
      <c r="Q32" s="58" t="str">
        <f>TEXT(EDATE($F$4,9),"MMM-yyyy")</f>
        <v>Oct-2027</v>
      </c>
      <c r="R32" s="58" t="str">
        <f>TEXT(EDATE($F$4,10),"MMM-yyyy")</f>
        <v>Nov-2027</v>
      </c>
      <c r="S32" s="58" t="str">
        <f>TEXT(EDATE($F$4,11),"MMM-yyyy")</f>
        <v>Dec-2027</v>
      </c>
      <c r="T32" s="58" t="str">
        <f>TEXT(EDATE($F$4,12),"MMM-yyyy")</f>
        <v>Jan-2028</v>
      </c>
      <c r="U32" s="58" t="str">
        <f>TEXT(EDATE($F$4,13),"MMM-yyyy")</f>
        <v>Feb-2028</v>
      </c>
      <c r="V32" s="58" t="str">
        <f>TEXT(EDATE($F$4,14),"MMM-yyyy")</f>
        <v>Mar-2028</v>
      </c>
      <c r="W32" s="58" t="str">
        <f>TEXT(EDATE($F$4,15),"MMM-yyyy")</f>
        <v>Apr-2028</v>
      </c>
      <c r="X32" s="58" t="str">
        <f>TEXT(EDATE($F$4,16),"MMM-yyyy")</f>
        <v>May-2028</v>
      </c>
      <c r="Y32" s="58" t="str">
        <f>TEXT(EDATE($F$4,17),"MMM-yyyy")</f>
        <v>Jun-2028</v>
      </c>
      <c r="Z32" s="58" t="str">
        <f>TEXT(EDATE($F$4,18),"MMM-yyyy")</f>
        <v>Jul-2028</v>
      </c>
      <c r="AA32" s="58" t="str">
        <f>TEXT(EDATE($F$4,19),"MMM-yyyy")</f>
        <v>Aug-2028</v>
      </c>
      <c r="AB32" s="58" t="str">
        <f>TEXT(EDATE($F$4,20),"MMM-yyyy")</f>
        <v>Sep-2028</v>
      </c>
      <c r="AC32" s="58" t="str">
        <f>TEXT(EDATE($F$4,21),"MMM-yyyy")</f>
        <v>Oct-2028</v>
      </c>
      <c r="AD32" s="59" t="str">
        <f>TEXT(EDATE($F$4,22),"MMM-yyyy")</f>
        <v>Nov-2028</v>
      </c>
      <c r="AE32" s="60" t="s">
        <v>22</v>
      </c>
      <c r="AF32" s="61" t="s">
        <v>23</v>
      </c>
      <c r="AG32" s="62"/>
      <c r="AH32" s="62"/>
      <c r="AI32" s="62"/>
      <c r="AJ32" s="62"/>
      <c r="AK32" s="62"/>
      <c r="AL32" s="62"/>
      <c r="AM32" s="62"/>
      <c r="AN32" s="62"/>
      <c r="AO32" s="62"/>
    </row>
    <row r="33" spans="2:41" s="52" customFormat="1" ht="25.15" customHeight="1">
      <c r="B33" s="64" t="s">
        <v>24</v>
      </c>
      <c r="C33" s="64" t="s">
        <v>25</v>
      </c>
      <c r="D33" s="65" t="s">
        <v>26</v>
      </c>
      <c r="E33" s="65" t="s">
        <v>27</v>
      </c>
      <c r="F33" s="66" t="s">
        <v>28</v>
      </c>
      <c r="G33" s="67" t="s">
        <v>29</v>
      </c>
      <c r="H33" s="68">
        <f>NETWORKDAYS($F$4,EOMONTH($F$4,0),)</f>
        <v>21</v>
      </c>
      <c r="I33" s="68">
        <f>NETWORKDAYS(EDATE($F$4,1),EOMONTH(EDATE($F$4,1),0),)</f>
        <v>20</v>
      </c>
      <c r="J33" s="69">
        <f>NETWORKDAYS(EDATE($F$4,2),EOMONTH(EDATE($F$4,2),0),)</f>
        <v>23</v>
      </c>
      <c r="K33" s="69">
        <f>NETWORKDAYS(EDATE($F$4,3),EOMONTH(EDATE($F$4,3),0),)</f>
        <v>22</v>
      </c>
      <c r="L33" s="69">
        <f>NETWORKDAYS(EDATE($F$4,4),EOMONTH(EDATE($F$4,4),0),)</f>
        <v>21</v>
      </c>
      <c r="M33" s="69">
        <f>NETWORKDAYS(EDATE($F$4,5),EOMONTH(EDATE($F$4,5),0),)</f>
        <v>22</v>
      </c>
      <c r="N33" s="69">
        <f>NETWORKDAYS(EDATE($F$4,6),EOMONTH(EDATE($F$4,6),0),)</f>
        <v>22</v>
      </c>
      <c r="O33" s="69">
        <f>NETWORKDAYS(EDATE($F$4,7),EOMONTH(EDATE($F$4,7),0),)</f>
        <v>22</v>
      </c>
      <c r="P33" s="69">
        <f>NETWORKDAYS(EDATE($F$4,8),EOMONTH(EDATE($F$4,8),0),)</f>
        <v>22</v>
      </c>
      <c r="Q33" s="69">
        <f>NETWORKDAYS(EDATE($F$4,9),EOMONTH(EDATE($F$4,9),0),)</f>
        <v>21</v>
      </c>
      <c r="R33" s="69">
        <f>NETWORKDAYS(EDATE($F$4,10),EOMONTH(EDATE($F$4,10),0),)</f>
        <v>22</v>
      </c>
      <c r="S33" s="69">
        <f>NETWORKDAYS(EDATE($F$4,11),EOMONTH(EDATE($F$4,11),0),)</f>
        <v>23</v>
      </c>
      <c r="T33" s="69">
        <f>NETWORKDAYS(EDATE($F$4,12),EOMONTH(EDATE($F$4,12),0),)</f>
        <v>21</v>
      </c>
      <c r="U33" s="69">
        <f>NETWORKDAYS(EDATE($F$4,13),EOMONTH(EDATE($F$4,13),0),)</f>
        <v>21</v>
      </c>
      <c r="V33" s="69">
        <f>NETWORKDAYS(EDATE($F$4,14),EOMONTH(EDATE($F$4,14),0),)</f>
        <v>23</v>
      </c>
      <c r="W33" s="69">
        <f>NETWORKDAYS(EDATE($F$4,15),EOMONTH(EDATE($F$4,15),0),)</f>
        <v>20</v>
      </c>
      <c r="X33" s="69">
        <f>NETWORKDAYS(EDATE($F$4,16),EOMONTH(EDATE($F$4,16),0),)</f>
        <v>23</v>
      </c>
      <c r="Y33" s="69">
        <f>NETWORKDAYS(EDATE($F$4,17),EOMONTH(EDATE($F$4,17),0),)</f>
        <v>22</v>
      </c>
      <c r="Z33" s="69">
        <f>NETWORKDAYS(EDATE($F$4,18),EOMONTH(EDATE($F$4,18),0),)</f>
        <v>21</v>
      </c>
      <c r="AA33" s="69">
        <f>NETWORKDAYS(EDATE($F$4,19),EOMONTH(EDATE($F$4,19),0),)</f>
        <v>23</v>
      </c>
      <c r="AB33" s="69">
        <f>NETWORKDAYS(EDATE($F$4,20),EOMONTH(EDATE($F$4,20),0),)</f>
        <v>21</v>
      </c>
      <c r="AC33" s="69">
        <f>NETWORKDAYS(EDATE($F$4,21),EOMONTH(EDATE($F$4,21),0),)</f>
        <v>22</v>
      </c>
      <c r="AD33" s="70">
        <f>NETWORKDAYS(EDATE($F$4,22),EOMONTH(EDATE($F$4,22),0),)</f>
        <v>22</v>
      </c>
      <c r="AE33" s="71" t="s">
        <v>30</v>
      </c>
      <c r="AF33" s="72" t="s">
        <v>31</v>
      </c>
      <c r="AG33" s="73"/>
      <c r="AH33" s="73"/>
      <c r="AI33" s="73"/>
      <c r="AJ33" s="73"/>
      <c r="AK33" s="73"/>
      <c r="AL33" s="73"/>
      <c r="AM33" s="73"/>
      <c r="AN33" s="73"/>
      <c r="AO33" s="73"/>
    </row>
    <row r="34" spans="2:41" s="52" customFormat="1" ht="25.15" customHeight="1">
      <c r="B34" s="74" t="s">
        <v>32</v>
      </c>
      <c r="C34" s="75"/>
      <c r="D34" s="76"/>
      <c r="E34" s="76"/>
      <c r="F34" s="77"/>
      <c r="G34" s="78"/>
      <c r="H34" s="79"/>
      <c r="I34" s="79"/>
      <c r="J34" s="80"/>
      <c r="K34" s="80"/>
      <c r="L34" s="80"/>
      <c r="M34" s="80"/>
      <c r="N34" s="80"/>
      <c r="O34" s="80"/>
      <c r="P34" s="80"/>
      <c r="Q34" s="80"/>
      <c r="R34" s="80"/>
      <c r="S34" s="80"/>
      <c r="T34" s="80"/>
      <c r="U34" s="80"/>
      <c r="V34" s="80"/>
      <c r="W34" s="80"/>
      <c r="X34" s="80"/>
      <c r="Y34" s="80"/>
      <c r="Z34" s="80"/>
      <c r="AA34" s="80"/>
      <c r="AB34" s="80"/>
      <c r="AC34" s="80"/>
      <c r="AD34" s="81"/>
      <c r="AE34" s="82"/>
      <c r="AF34" s="83"/>
      <c r="AG34" s="73"/>
      <c r="AH34" s="73"/>
      <c r="AI34" s="73"/>
      <c r="AJ34" s="73"/>
      <c r="AK34" s="73"/>
      <c r="AL34" s="73"/>
      <c r="AM34" s="73"/>
      <c r="AN34" s="73"/>
      <c r="AO34" s="73"/>
    </row>
    <row r="35" spans="2:41" s="19" customFormat="1" ht="25.15" customHeight="1">
      <c r="B35" s="84" t="s">
        <v>33</v>
      </c>
      <c r="C35" s="84" t="s">
        <v>34</v>
      </c>
      <c r="D35" s="85">
        <v>5</v>
      </c>
      <c r="E35" s="86">
        <v>45</v>
      </c>
      <c r="F35" s="87">
        <v>46388</v>
      </c>
      <c r="G35" s="88">
        <v>46507</v>
      </c>
      <c r="H35" s="89">
        <v>21</v>
      </c>
      <c r="I35" s="89">
        <v>20</v>
      </c>
      <c r="J35" s="89">
        <v>23</v>
      </c>
      <c r="K35" s="89">
        <v>21</v>
      </c>
      <c r="L35" s="89"/>
      <c r="M35" s="89"/>
      <c r="N35" s="89"/>
      <c r="O35" s="89"/>
      <c r="P35" s="89"/>
      <c r="Q35" s="89"/>
      <c r="R35" s="89"/>
      <c r="S35" s="89"/>
      <c r="T35" s="89"/>
      <c r="U35" s="89"/>
      <c r="V35" s="89"/>
      <c r="W35" s="89"/>
      <c r="X35" s="89"/>
      <c r="Y35" s="89"/>
      <c r="Z35" s="89"/>
      <c r="AA35" s="89"/>
      <c r="AB35" s="89"/>
      <c r="AC35" s="89"/>
      <c r="AD35" s="90"/>
      <c r="AE35" s="91">
        <f>SUM(H35:AD35)*8</f>
        <v>680</v>
      </c>
      <c r="AF35" s="92">
        <f>AE35*E35*D35</f>
        <v>153000</v>
      </c>
      <c r="AG35" s="93"/>
      <c r="AH35" s="93"/>
      <c r="AI35" s="93"/>
      <c r="AJ35" s="93"/>
      <c r="AK35" s="93"/>
      <c r="AL35" s="93"/>
      <c r="AM35" s="93"/>
      <c r="AN35" s="93"/>
      <c r="AO35" s="93"/>
    </row>
    <row r="36" spans="2:41" s="19" customFormat="1" ht="25.15" customHeight="1">
      <c r="B36" s="94" t="s">
        <v>33</v>
      </c>
      <c r="C36" s="94" t="s">
        <v>35</v>
      </c>
      <c r="D36" s="95">
        <v>3</v>
      </c>
      <c r="E36" s="96">
        <v>30</v>
      </c>
      <c r="F36" s="97">
        <v>46508</v>
      </c>
      <c r="G36" s="98">
        <v>46675</v>
      </c>
      <c r="H36" s="99"/>
      <c r="I36" s="99"/>
      <c r="J36" s="99"/>
      <c r="K36" s="99"/>
      <c r="L36" s="99">
        <v>22</v>
      </c>
      <c r="M36" s="99">
        <v>22</v>
      </c>
      <c r="N36" s="99">
        <v>21</v>
      </c>
      <c r="O36" s="99">
        <v>23</v>
      </c>
      <c r="P36" s="99">
        <v>22</v>
      </c>
      <c r="Q36" s="99">
        <v>10</v>
      </c>
      <c r="R36" s="99"/>
      <c r="S36" s="99"/>
      <c r="T36" s="99"/>
      <c r="U36" s="99"/>
      <c r="V36" s="99"/>
      <c r="W36" s="99"/>
      <c r="X36" s="99"/>
      <c r="Y36" s="99"/>
      <c r="Z36" s="99"/>
      <c r="AA36" s="99"/>
      <c r="AB36" s="99"/>
      <c r="AC36" s="99"/>
      <c r="AD36" s="100"/>
      <c r="AE36" s="91">
        <f t="shared" ref="AE36:AE48" si="0">SUM(H36:AD36)*8</f>
        <v>960</v>
      </c>
      <c r="AF36" s="92">
        <f t="shared" ref="AF36:AF48" si="1">AE36*E36*D36</f>
        <v>86400</v>
      </c>
      <c r="AG36" s="101"/>
      <c r="AH36" s="93"/>
      <c r="AI36" s="93"/>
      <c r="AJ36" s="93"/>
      <c r="AK36" s="93"/>
      <c r="AL36" s="93"/>
      <c r="AM36" s="93"/>
      <c r="AN36" s="93"/>
      <c r="AO36" s="93"/>
    </row>
    <row r="37" spans="2:41" s="19" customFormat="1" ht="25.15" customHeight="1">
      <c r="B37" s="94" t="s">
        <v>36</v>
      </c>
      <c r="C37" s="94" t="s">
        <v>37</v>
      </c>
      <c r="D37" s="95"/>
      <c r="E37" s="96"/>
      <c r="F37" s="97"/>
      <c r="G37" s="98"/>
      <c r="H37" s="99"/>
      <c r="I37" s="99"/>
      <c r="J37" s="99"/>
      <c r="K37" s="99"/>
      <c r="L37" s="99"/>
      <c r="M37" s="99"/>
      <c r="N37" s="99"/>
      <c r="O37" s="99"/>
      <c r="P37" s="99"/>
      <c r="Q37" s="99"/>
      <c r="R37" s="99"/>
      <c r="S37" s="99"/>
      <c r="T37" s="99"/>
      <c r="U37" s="99"/>
      <c r="V37" s="99"/>
      <c r="W37" s="99"/>
      <c r="X37" s="99"/>
      <c r="Y37" s="99"/>
      <c r="Z37" s="99"/>
      <c r="AA37" s="99"/>
      <c r="AB37" s="99"/>
      <c r="AC37" s="99"/>
      <c r="AD37" s="100"/>
      <c r="AE37" s="91">
        <f t="shared" si="0"/>
        <v>0</v>
      </c>
      <c r="AF37" s="92">
        <f t="shared" si="1"/>
        <v>0</v>
      </c>
      <c r="AG37" s="93"/>
      <c r="AH37" s="93"/>
      <c r="AI37" s="93"/>
      <c r="AJ37" s="93"/>
      <c r="AK37" s="93"/>
      <c r="AL37" s="93"/>
      <c r="AM37" s="93"/>
      <c r="AN37" s="93"/>
      <c r="AO37" s="93"/>
    </row>
    <row r="38" spans="2:41" s="19" customFormat="1" ht="25.15" customHeight="1">
      <c r="B38" s="94" t="s">
        <v>36</v>
      </c>
      <c r="C38" s="94" t="s">
        <v>38</v>
      </c>
      <c r="D38" s="95"/>
      <c r="E38" s="96"/>
      <c r="F38" s="97"/>
      <c r="G38" s="98"/>
      <c r="H38" s="99"/>
      <c r="I38" s="99"/>
      <c r="J38" s="99"/>
      <c r="K38" s="99"/>
      <c r="L38" s="99"/>
      <c r="M38" s="99"/>
      <c r="N38" s="99"/>
      <c r="O38" s="99"/>
      <c r="P38" s="99"/>
      <c r="Q38" s="99"/>
      <c r="R38" s="99"/>
      <c r="S38" s="99"/>
      <c r="T38" s="99"/>
      <c r="U38" s="99"/>
      <c r="V38" s="99"/>
      <c r="W38" s="99"/>
      <c r="X38" s="99"/>
      <c r="Y38" s="99"/>
      <c r="Z38" s="99"/>
      <c r="AA38" s="99"/>
      <c r="AB38" s="99"/>
      <c r="AC38" s="99"/>
      <c r="AD38" s="100"/>
      <c r="AE38" s="91">
        <f t="shared" si="0"/>
        <v>0</v>
      </c>
      <c r="AF38" s="92">
        <f t="shared" si="1"/>
        <v>0</v>
      </c>
      <c r="AG38" s="93"/>
      <c r="AH38" s="93"/>
      <c r="AI38" s="93"/>
      <c r="AJ38" s="93"/>
      <c r="AK38" s="93"/>
      <c r="AL38" s="93"/>
      <c r="AM38" s="93"/>
      <c r="AN38" s="93"/>
      <c r="AO38" s="93"/>
    </row>
    <row r="39" spans="2:41" s="19" customFormat="1" ht="25.15" customHeight="1">
      <c r="B39" s="94" t="s">
        <v>39</v>
      </c>
      <c r="C39" s="94" t="s">
        <v>40</v>
      </c>
      <c r="D39" s="95"/>
      <c r="E39" s="96"/>
      <c r="F39" s="97"/>
      <c r="G39" s="98"/>
      <c r="H39" s="99"/>
      <c r="I39" s="99"/>
      <c r="J39" s="99"/>
      <c r="K39" s="99"/>
      <c r="L39" s="99"/>
      <c r="M39" s="99"/>
      <c r="N39" s="99"/>
      <c r="O39" s="99"/>
      <c r="P39" s="99"/>
      <c r="Q39" s="99"/>
      <c r="R39" s="99"/>
      <c r="S39" s="99"/>
      <c r="T39" s="99"/>
      <c r="U39" s="99"/>
      <c r="V39" s="99"/>
      <c r="W39" s="99"/>
      <c r="X39" s="99"/>
      <c r="Y39" s="99"/>
      <c r="Z39" s="99"/>
      <c r="AA39" s="99"/>
      <c r="AB39" s="99"/>
      <c r="AC39" s="99"/>
      <c r="AD39" s="100"/>
      <c r="AE39" s="91">
        <f t="shared" si="0"/>
        <v>0</v>
      </c>
      <c r="AF39" s="92">
        <f t="shared" si="1"/>
        <v>0</v>
      </c>
      <c r="AG39" s="93"/>
      <c r="AH39" s="93"/>
      <c r="AI39" s="93"/>
      <c r="AJ39" s="93"/>
      <c r="AK39" s="93"/>
      <c r="AL39" s="93"/>
      <c r="AM39" s="93"/>
      <c r="AN39" s="93"/>
      <c r="AO39" s="93"/>
    </row>
    <row r="40" spans="2:41" s="19" customFormat="1" ht="25.15" customHeight="1">
      <c r="B40" s="94" t="s">
        <v>39</v>
      </c>
      <c r="C40" s="94" t="s">
        <v>41</v>
      </c>
      <c r="D40" s="95">
        <v>4</v>
      </c>
      <c r="E40" s="96">
        <v>25</v>
      </c>
      <c r="F40" s="97">
        <v>46508</v>
      </c>
      <c r="G40" s="98">
        <v>46538</v>
      </c>
      <c r="H40" s="99"/>
      <c r="I40" s="99"/>
      <c r="J40" s="99"/>
      <c r="K40" s="99"/>
      <c r="L40" s="99">
        <v>22</v>
      </c>
      <c r="M40" s="99"/>
      <c r="N40" s="99"/>
      <c r="O40" s="99"/>
      <c r="P40" s="99"/>
      <c r="Q40" s="99"/>
      <c r="R40" s="99"/>
      <c r="S40" s="99"/>
      <c r="T40" s="99"/>
      <c r="U40" s="99"/>
      <c r="V40" s="99"/>
      <c r="W40" s="99"/>
      <c r="X40" s="99"/>
      <c r="Y40" s="99"/>
      <c r="Z40" s="99"/>
      <c r="AA40" s="99"/>
      <c r="AB40" s="99"/>
      <c r="AC40" s="99"/>
      <c r="AD40" s="100"/>
      <c r="AE40" s="91">
        <f t="shared" si="0"/>
        <v>176</v>
      </c>
      <c r="AF40" s="92">
        <f t="shared" si="1"/>
        <v>17600</v>
      </c>
      <c r="AG40" s="93"/>
      <c r="AH40" s="93"/>
      <c r="AI40" s="93"/>
      <c r="AJ40" s="93"/>
      <c r="AK40" s="93"/>
      <c r="AL40" s="93"/>
      <c r="AM40" s="93"/>
      <c r="AN40" s="93"/>
      <c r="AO40" s="93"/>
    </row>
    <row r="41" spans="2:41" s="19" customFormat="1" ht="25.15" customHeight="1">
      <c r="B41" s="94" t="s">
        <v>42</v>
      </c>
      <c r="C41" s="94"/>
      <c r="D41" s="95"/>
      <c r="E41" s="96"/>
      <c r="F41" s="97"/>
      <c r="G41" s="98"/>
      <c r="H41" s="99"/>
      <c r="I41" s="99"/>
      <c r="J41" s="99"/>
      <c r="K41" s="99"/>
      <c r="L41" s="99"/>
      <c r="M41" s="99"/>
      <c r="N41" s="99"/>
      <c r="O41" s="99"/>
      <c r="P41" s="99"/>
      <c r="Q41" s="99"/>
      <c r="R41" s="99"/>
      <c r="S41" s="99"/>
      <c r="T41" s="99"/>
      <c r="U41" s="99"/>
      <c r="V41" s="99"/>
      <c r="W41" s="99"/>
      <c r="X41" s="99"/>
      <c r="Y41" s="99"/>
      <c r="Z41" s="99"/>
      <c r="AA41" s="99"/>
      <c r="AB41" s="99"/>
      <c r="AC41" s="99"/>
      <c r="AD41" s="100"/>
      <c r="AE41" s="91">
        <f t="shared" si="0"/>
        <v>0</v>
      </c>
      <c r="AF41" s="92">
        <f t="shared" si="1"/>
        <v>0</v>
      </c>
      <c r="AG41" s="93"/>
      <c r="AH41" s="93"/>
      <c r="AI41" s="93"/>
      <c r="AJ41" s="93"/>
      <c r="AK41" s="93"/>
      <c r="AL41" s="93"/>
      <c r="AM41" s="93"/>
      <c r="AN41" s="93"/>
      <c r="AO41" s="93"/>
    </row>
    <row r="42" spans="2:41" s="19" customFormat="1" ht="25.15" customHeight="1">
      <c r="B42" s="94" t="s">
        <v>42</v>
      </c>
      <c r="C42" s="94"/>
      <c r="D42" s="95"/>
      <c r="E42" s="96"/>
      <c r="F42" s="97"/>
      <c r="G42" s="98"/>
      <c r="H42" s="99"/>
      <c r="I42" s="99"/>
      <c r="J42" s="99"/>
      <c r="K42" s="99"/>
      <c r="L42" s="99"/>
      <c r="M42" s="99"/>
      <c r="N42" s="99"/>
      <c r="O42" s="99"/>
      <c r="P42" s="99"/>
      <c r="Q42" s="99"/>
      <c r="R42" s="99"/>
      <c r="S42" s="99"/>
      <c r="T42" s="99"/>
      <c r="U42" s="99"/>
      <c r="V42" s="99"/>
      <c r="W42" s="99"/>
      <c r="X42" s="99"/>
      <c r="Y42" s="99"/>
      <c r="Z42" s="99"/>
      <c r="AA42" s="99"/>
      <c r="AB42" s="99"/>
      <c r="AC42" s="99"/>
      <c r="AD42" s="100"/>
      <c r="AE42" s="91">
        <f t="shared" si="0"/>
        <v>0</v>
      </c>
      <c r="AF42" s="92">
        <f t="shared" si="1"/>
        <v>0</v>
      </c>
      <c r="AG42" s="93"/>
      <c r="AH42" s="93"/>
      <c r="AI42" s="93"/>
      <c r="AJ42" s="93"/>
      <c r="AK42" s="93"/>
      <c r="AL42" s="93"/>
      <c r="AM42" s="93"/>
      <c r="AN42" s="93"/>
      <c r="AO42" s="93"/>
    </row>
    <row r="43" spans="2:41" s="19" customFormat="1" ht="25.15" customHeight="1">
      <c r="B43" s="94" t="s">
        <v>43</v>
      </c>
      <c r="C43" s="94"/>
      <c r="D43" s="95"/>
      <c r="E43" s="96"/>
      <c r="F43" s="97"/>
      <c r="G43" s="98"/>
      <c r="H43" s="99"/>
      <c r="I43" s="99"/>
      <c r="J43" s="99"/>
      <c r="K43" s="99"/>
      <c r="L43" s="99"/>
      <c r="M43" s="99"/>
      <c r="N43" s="99"/>
      <c r="O43" s="99"/>
      <c r="P43" s="99"/>
      <c r="Q43" s="99"/>
      <c r="R43" s="99"/>
      <c r="S43" s="99"/>
      <c r="T43" s="99"/>
      <c r="U43" s="99"/>
      <c r="V43" s="99"/>
      <c r="W43" s="99"/>
      <c r="X43" s="99"/>
      <c r="Y43" s="99"/>
      <c r="Z43" s="99"/>
      <c r="AA43" s="99"/>
      <c r="AB43" s="99"/>
      <c r="AC43" s="99"/>
      <c r="AD43" s="100"/>
      <c r="AE43" s="91">
        <f t="shared" si="0"/>
        <v>0</v>
      </c>
      <c r="AF43" s="92">
        <f t="shared" si="1"/>
        <v>0</v>
      </c>
      <c r="AG43" s="93"/>
      <c r="AH43" s="93"/>
      <c r="AI43" s="93"/>
      <c r="AJ43" s="93"/>
      <c r="AK43" s="93"/>
      <c r="AL43" s="93"/>
      <c r="AM43" s="93"/>
      <c r="AN43" s="93"/>
      <c r="AO43" s="93"/>
    </row>
    <row r="44" spans="2:41" s="19" customFormat="1" ht="25.15" customHeight="1">
      <c r="B44" s="94" t="s">
        <v>43</v>
      </c>
      <c r="C44" s="94"/>
      <c r="D44" s="95"/>
      <c r="E44" s="96"/>
      <c r="F44" s="97"/>
      <c r="G44" s="98"/>
      <c r="H44" s="99"/>
      <c r="I44" s="99"/>
      <c r="J44" s="99"/>
      <c r="K44" s="99"/>
      <c r="L44" s="99"/>
      <c r="M44" s="99"/>
      <c r="N44" s="99"/>
      <c r="O44" s="99"/>
      <c r="P44" s="99"/>
      <c r="Q44" s="99"/>
      <c r="R44" s="99"/>
      <c r="S44" s="99"/>
      <c r="T44" s="99"/>
      <c r="U44" s="99"/>
      <c r="V44" s="99"/>
      <c r="W44" s="99"/>
      <c r="X44" s="99"/>
      <c r="Y44" s="99"/>
      <c r="Z44" s="99"/>
      <c r="AA44" s="99"/>
      <c r="AB44" s="99"/>
      <c r="AC44" s="99"/>
      <c r="AD44" s="100"/>
      <c r="AE44" s="91">
        <f t="shared" si="0"/>
        <v>0</v>
      </c>
      <c r="AF44" s="92">
        <f t="shared" si="1"/>
        <v>0</v>
      </c>
      <c r="AG44" s="93"/>
      <c r="AH44" s="93"/>
      <c r="AI44" s="93"/>
      <c r="AJ44" s="93"/>
      <c r="AK44" s="93"/>
      <c r="AL44" s="93"/>
      <c r="AM44" s="93"/>
      <c r="AN44" s="93"/>
      <c r="AO44" s="93"/>
    </row>
    <row r="45" spans="2:41" s="19" customFormat="1" ht="25.15" customHeight="1">
      <c r="B45" s="94" t="s">
        <v>44</v>
      </c>
      <c r="C45" s="94"/>
      <c r="D45" s="95"/>
      <c r="E45" s="96"/>
      <c r="F45" s="97"/>
      <c r="G45" s="98"/>
      <c r="H45" s="99"/>
      <c r="I45" s="99"/>
      <c r="J45" s="99"/>
      <c r="K45" s="99"/>
      <c r="L45" s="99"/>
      <c r="M45" s="99"/>
      <c r="N45" s="99"/>
      <c r="O45" s="99"/>
      <c r="P45" s="99"/>
      <c r="Q45" s="99"/>
      <c r="R45" s="99"/>
      <c r="S45" s="99"/>
      <c r="T45" s="99"/>
      <c r="U45" s="99"/>
      <c r="V45" s="99"/>
      <c r="W45" s="99"/>
      <c r="X45" s="99"/>
      <c r="Y45" s="99"/>
      <c r="Z45" s="99"/>
      <c r="AA45" s="99"/>
      <c r="AB45" s="99"/>
      <c r="AC45" s="99"/>
      <c r="AD45" s="100"/>
      <c r="AE45" s="91">
        <f t="shared" si="0"/>
        <v>0</v>
      </c>
      <c r="AF45" s="92">
        <f t="shared" si="1"/>
        <v>0</v>
      </c>
      <c r="AG45" s="93"/>
      <c r="AH45" s="93"/>
      <c r="AI45" s="93"/>
      <c r="AJ45" s="93"/>
      <c r="AK45" s="93"/>
      <c r="AL45" s="93"/>
      <c r="AM45" s="93"/>
      <c r="AN45" s="93"/>
      <c r="AO45" s="93"/>
    </row>
    <row r="46" spans="2:41" s="19" customFormat="1" ht="25.15" customHeight="1">
      <c r="B46" s="94" t="s">
        <v>44</v>
      </c>
      <c r="C46" s="94"/>
      <c r="D46" s="95"/>
      <c r="E46" s="96"/>
      <c r="F46" s="97"/>
      <c r="G46" s="98"/>
      <c r="H46" s="99"/>
      <c r="I46" s="99"/>
      <c r="J46" s="99"/>
      <c r="K46" s="99"/>
      <c r="L46" s="99"/>
      <c r="M46" s="99"/>
      <c r="N46" s="99"/>
      <c r="O46" s="99"/>
      <c r="P46" s="99"/>
      <c r="Q46" s="99"/>
      <c r="R46" s="99"/>
      <c r="S46" s="99"/>
      <c r="T46" s="99"/>
      <c r="U46" s="99"/>
      <c r="V46" s="99"/>
      <c r="W46" s="99"/>
      <c r="X46" s="99"/>
      <c r="Y46" s="99"/>
      <c r="Z46" s="99"/>
      <c r="AA46" s="99"/>
      <c r="AB46" s="99"/>
      <c r="AC46" s="99"/>
      <c r="AD46" s="100"/>
      <c r="AE46" s="91">
        <f t="shared" si="0"/>
        <v>0</v>
      </c>
      <c r="AF46" s="92">
        <f t="shared" si="1"/>
        <v>0</v>
      </c>
      <c r="AG46" s="93"/>
      <c r="AH46" s="93"/>
      <c r="AI46" s="93"/>
      <c r="AJ46" s="93"/>
      <c r="AK46" s="93"/>
      <c r="AL46" s="93"/>
      <c r="AM46" s="93"/>
      <c r="AN46" s="93"/>
      <c r="AO46" s="93"/>
    </row>
    <row r="47" spans="2:41" s="19" customFormat="1" ht="25.15" customHeight="1">
      <c r="B47" s="94" t="s">
        <v>45</v>
      </c>
      <c r="C47" s="94"/>
      <c r="D47" s="95"/>
      <c r="E47" s="96"/>
      <c r="F47" s="97"/>
      <c r="G47" s="98"/>
      <c r="H47" s="99"/>
      <c r="I47" s="99"/>
      <c r="J47" s="99"/>
      <c r="K47" s="99"/>
      <c r="L47" s="99"/>
      <c r="M47" s="99"/>
      <c r="N47" s="99"/>
      <c r="O47" s="99"/>
      <c r="P47" s="99"/>
      <c r="Q47" s="99"/>
      <c r="R47" s="99"/>
      <c r="S47" s="99"/>
      <c r="T47" s="99"/>
      <c r="U47" s="99"/>
      <c r="V47" s="99"/>
      <c r="W47" s="99"/>
      <c r="X47" s="99"/>
      <c r="Y47" s="99"/>
      <c r="Z47" s="99"/>
      <c r="AA47" s="99"/>
      <c r="AB47" s="99"/>
      <c r="AC47" s="99"/>
      <c r="AD47" s="100"/>
      <c r="AE47" s="91">
        <f t="shared" si="0"/>
        <v>0</v>
      </c>
      <c r="AF47" s="92">
        <f t="shared" si="1"/>
        <v>0</v>
      </c>
      <c r="AG47" s="93"/>
      <c r="AH47" s="93"/>
      <c r="AI47" s="93"/>
      <c r="AJ47" s="93"/>
      <c r="AK47" s="93"/>
      <c r="AL47" s="93"/>
      <c r="AM47" s="93"/>
      <c r="AN47" s="93"/>
      <c r="AO47" s="93"/>
    </row>
    <row r="48" spans="2:41" s="19" customFormat="1" ht="25.15" customHeight="1" thickBot="1">
      <c r="B48" s="102" t="s">
        <v>45</v>
      </c>
      <c r="C48" s="102"/>
      <c r="D48" s="103"/>
      <c r="E48" s="104"/>
      <c r="F48" s="105"/>
      <c r="G48" s="106"/>
      <c r="H48" s="107"/>
      <c r="I48" s="107"/>
      <c r="J48" s="107"/>
      <c r="K48" s="107"/>
      <c r="L48" s="107"/>
      <c r="M48" s="107"/>
      <c r="N48" s="107"/>
      <c r="O48" s="107"/>
      <c r="P48" s="107"/>
      <c r="Q48" s="107"/>
      <c r="R48" s="107"/>
      <c r="S48" s="107"/>
      <c r="T48" s="107"/>
      <c r="U48" s="107"/>
      <c r="V48" s="107"/>
      <c r="W48" s="107"/>
      <c r="X48" s="107"/>
      <c r="Y48" s="107"/>
      <c r="Z48" s="107"/>
      <c r="AA48" s="107"/>
      <c r="AB48" s="107"/>
      <c r="AC48" s="107"/>
      <c r="AD48" s="108"/>
      <c r="AE48" s="91">
        <f t="shared" si="0"/>
        <v>0</v>
      </c>
      <c r="AF48" s="92">
        <f t="shared" si="1"/>
        <v>0</v>
      </c>
      <c r="AG48" s="93"/>
      <c r="AH48" s="93"/>
      <c r="AI48" s="93"/>
      <c r="AJ48" s="93"/>
      <c r="AK48" s="93"/>
      <c r="AL48" s="93"/>
      <c r="AM48" s="93"/>
      <c r="AN48" s="93"/>
      <c r="AO48" s="93"/>
    </row>
    <row r="49" spans="2:41" s="11" customFormat="1" ht="30" customHeight="1" thickTop="1" thickBot="1">
      <c r="B49" s="109" t="s">
        <v>0</v>
      </c>
      <c r="C49" s="110"/>
      <c r="D49" s="110"/>
      <c r="E49" s="111"/>
      <c r="F49" s="112"/>
      <c r="G49" s="113" t="s">
        <v>46</v>
      </c>
      <c r="H49" s="114">
        <f t="shared" ref="H49:AF49" si="2">SUM(H35:H48)</f>
        <v>21</v>
      </c>
      <c r="I49" s="115">
        <f t="shared" si="2"/>
        <v>20</v>
      </c>
      <c r="J49" s="115">
        <f t="shared" si="2"/>
        <v>23</v>
      </c>
      <c r="K49" s="115">
        <f t="shared" si="2"/>
        <v>21</v>
      </c>
      <c r="L49" s="115">
        <f t="shared" si="2"/>
        <v>44</v>
      </c>
      <c r="M49" s="115">
        <f t="shared" si="2"/>
        <v>22</v>
      </c>
      <c r="N49" s="115">
        <f t="shared" si="2"/>
        <v>21</v>
      </c>
      <c r="O49" s="115">
        <f t="shared" si="2"/>
        <v>23</v>
      </c>
      <c r="P49" s="115">
        <f t="shared" si="2"/>
        <v>22</v>
      </c>
      <c r="Q49" s="115">
        <f t="shared" si="2"/>
        <v>10</v>
      </c>
      <c r="R49" s="115">
        <f t="shared" si="2"/>
        <v>0</v>
      </c>
      <c r="S49" s="115">
        <f t="shared" si="2"/>
        <v>0</v>
      </c>
      <c r="T49" s="115">
        <f t="shared" si="2"/>
        <v>0</v>
      </c>
      <c r="U49" s="115">
        <f t="shared" si="2"/>
        <v>0</v>
      </c>
      <c r="V49" s="115">
        <f t="shared" si="2"/>
        <v>0</v>
      </c>
      <c r="W49" s="115">
        <f t="shared" si="2"/>
        <v>0</v>
      </c>
      <c r="X49" s="115">
        <f t="shared" si="2"/>
        <v>0</v>
      </c>
      <c r="Y49" s="115">
        <f t="shared" si="2"/>
        <v>0</v>
      </c>
      <c r="Z49" s="115">
        <f t="shared" si="2"/>
        <v>0</v>
      </c>
      <c r="AA49" s="115">
        <f t="shared" si="2"/>
        <v>0</v>
      </c>
      <c r="AB49" s="115">
        <f t="shared" si="2"/>
        <v>0</v>
      </c>
      <c r="AC49" s="115">
        <f t="shared" si="2"/>
        <v>0</v>
      </c>
      <c r="AD49" s="116">
        <f t="shared" si="2"/>
        <v>0</v>
      </c>
      <c r="AE49" s="117">
        <f t="shared" si="2"/>
        <v>1816</v>
      </c>
      <c r="AF49" s="118">
        <f t="shared" si="2"/>
        <v>257000</v>
      </c>
    </row>
    <row r="50" spans="2:41" s="52" customFormat="1" ht="25.15" customHeight="1">
      <c r="B50" s="74" t="s">
        <v>47</v>
      </c>
      <c r="C50" s="75"/>
      <c r="D50" s="76"/>
      <c r="E50" s="76"/>
      <c r="F50" s="77"/>
      <c r="G50" s="78"/>
      <c r="H50" s="79"/>
      <c r="I50" s="79"/>
      <c r="J50" s="80"/>
      <c r="K50" s="80"/>
      <c r="L50" s="80"/>
      <c r="M50" s="80"/>
      <c r="N50" s="80"/>
      <c r="O50" s="80"/>
      <c r="P50" s="80"/>
      <c r="Q50" s="80"/>
      <c r="R50" s="80"/>
      <c r="S50" s="80"/>
      <c r="T50" s="80"/>
      <c r="U50" s="80"/>
      <c r="V50" s="80"/>
      <c r="W50" s="80"/>
      <c r="X50" s="80"/>
      <c r="Y50" s="80"/>
      <c r="Z50" s="80"/>
      <c r="AA50" s="80"/>
      <c r="AB50" s="80"/>
      <c r="AC50" s="80"/>
      <c r="AD50" s="81"/>
      <c r="AE50" s="82"/>
      <c r="AF50" s="83"/>
      <c r="AG50" s="73"/>
      <c r="AH50" s="73"/>
      <c r="AI50" s="73"/>
      <c r="AJ50" s="73"/>
      <c r="AK50" s="73"/>
      <c r="AL50" s="73"/>
      <c r="AM50" s="73"/>
      <c r="AN50" s="73"/>
      <c r="AO50" s="73"/>
    </row>
    <row r="51" spans="2:41" s="19" customFormat="1" ht="25.15" customHeight="1">
      <c r="B51" s="84" t="s">
        <v>33</v>
      </c>
      <c r="C51" s="84" t="s">
        <v>34</v>
      </c>
      <c r="D51" s="85">
        <v>5</v>
      </c>
      <c r="E51" s="86">
        <v>45</v>
      </c>
      <c r="F51" s="87">
        <v>46388</v>
      </c>
      <c r="G51" s="88">
        <v>46507</v>
      </c>
      <c r="H51" s="89">
        <v>21</v>
      </c>
      <c r="I51" s="89">
        <v>20</v>
      </c>
      <c r="J51" s="89">
        <v>23</v>
      </c>
      <c r="K51" s="89">
        <v>21</v>
      </c>
      <c r="L51" s="89"/>
      <c r="M51" s="89"/>
      <c r="N51" s="89"/>
      <c r="O51" s="89"/>
      <c r="P51" s="89"/>
      <c r="Q51" s="89"/>
      <c r="R51" s="89"/>
      <c r="S51" s="89"/>
      <c r="T51" s="89"/>
      <c r="U51" s="89"/>
      <c r="V51" s="89"/>
      <c r="W51" s="89"/>
      <c r="X51" s="89"/>
      <c r="Y51" s="89"/>
      <c r="Z51" s="89"/>
      <c r="AA51" s="89"/>
      <c r="AB51" s="89"/>
      <c r="AC51" s="89"/>
      <c r="AD51" s="90"/>
      <c r="AE51" s="91">
        <f>SUM(H51:AD51)*8</f>
        <v>680</v>
      </c>
      <c r="AF51" s="92">
        <f>AE51*E51*D51</f>
        <v>153000</v>
      </c>
      <c r="AG51" s="93"/>
      <c r="AH51" s="93"/>
      <c r="AI51" s="93"/>
      <c r="AJ51" s="93"/>
      <c r="AK51" s="93"/>
      <c r="AL51" s="93"/>
      <c r="AM51" s="93"/>
      <c r="AN51" s="93"/>
      <c r="AO51" s="93"/>
    </row>
    <row r="52" spans="2:41" s="19" customFormat="1" ht="25.15" customHeight="1">
      <c r="B52" s="94" t="s">
        <v>33</v>
      </c>
      <c r="C52" s="94" t="s">
        <v>35</v>
      </c>
      <c r="D52" s="95">
        <v>3</v>
      </c>
      <c r="E52" s="96">
        <v>30</v>
      </c>
      <c r="F52" s="97">
        <v>46508</v>
      </c>
      <c r="G52" s="98">
        <v>46675</v>
      </c>
      <c r="H52" s="99"/>
      <c r="I52" s="99"/>
      <c r="J52" s="99"/>
      <c r="K52" s="99"/>
      <c r="L52" s="99">
        <v>22</v>
      </c>
      <c r="M52" s="99">
        <v>22</v>
      </c>
      <c r="N52" s="99">
        <v>21</v>
      </c>
      <c r="O52" s="99">
        <v>23</v>
      </c>
      <c r="P52" s="99">
        <v>22</v>
      </c>
      <c r="Q52" s="99">
        <v>10</v>
      </c>
      <c r="R52" s="99"/>
      <c r="S52" s="99"/>
      <c r="T52" s="99"/>
      <c r="U52" s="99"/>
      <c r="V52" s="99"/>
      <c r="W52" s="99"/>
      <c r="X52" s="99"/>
      <c r="Y52" s="99"/>
      <c r="Z52" s="99"/>
      <c r="AA52" s="99"/>
      <c r="AB52" s="99"/>
      <c r="AC52" s="99"/>
      <c r="AD52" s="100"/>
      <c r="AE52" s="91">
        <f t="shared" ref="AE52:AE64" si="3">SUM(H52:AD52)*8</f>
        <v>960</v>
      </c>
      <c r="AF52" s="92">
        <f t="shared" ref="AF52:AF64" si="4">AE52*E52*D52</f>
        <v>86400</v>
      </c>
      <c r="AG52" s="101"/>
      <c r="AH52" s="93"/>
      <c r="AI52" s="93"/>
      <c r="AJ52" s="93"/>
      <c r="AK52" s="93"/>
      <c r="AL52" s="93"/>
      <c r="AM52" s="93"/>
      <c r="AN52" s="93"/>
      <c r="AO52" s="93"/>
    </row>
    <row r="53" spans="2:41" s="19" customFormat="1" ht="25.15" customHeight="1">
      <c r="B53" s="94" t="s">
        <v>36</v>
      </c>
      <c r="C53" s="94" t="s">
        <v>37</v>
      </c>
      <c r="D53" s="95"/>
      <c r="E53" s="96"/>
      <c r="F53" s="97"/>
      <c r="G53" s="98"/>
      <c r="H53" s="99"/>
      <c r="I53" s="99"/>
      <c r="J53" s="99"/>
      <c r="K53" s="99"/>
      <c r="L53" s="99"/>
      <c r="M53" s="99"/>
      <c r="N53" s="99"/>
      <c r="O53" s="99"/>
      <c r="P53" s="99"/>
      <c r="Q53" s="99"/>
      <c r="R53" s="99"/>
      <c r="S53" s="99"/>
      <c r="T53" s="99"/>
      <c r="U53" s="99"/>
      <c r="V53" s="99"/>
      <c r="W53" s="99"/>
      <c r="X53" s="99"/>
      <c r="Y53" s="99"/>
      <c r="Z53" s="99"/>
      <c r="AA53" s="99"/>
      <c r="AB53" s="99"/>
      <c r="AC53" s="99"/>
      <c r="AD53" s="100"/>
      <c r="AE53" s="91">
        <f t="shared" si="3"/>
        <v>0</v>
      </c>
      <c r="AF53" s="92">
        <f t="shared" si="4"/>
        <v>0</v>
      </c>
      <c r="AG53" s="93"/>
      <c r="AH53" s="93"/>
      <c r="AI53" s="93"/>
      <c r="AJ53" s="93"/>
      <c r="AK53" s="93"/>
      <c r="AL53" s="93"/>
      <c r="AM53" s="93"/>
      <c r="AN53" s="93"/>
      <c r="AO53" s="93"/>
    </row>
    <row r="54" spans="2:41" s="19" customFormat="1" ht="25.15" customHeight="1">
      <c r="B54" s="94" t="s">
        <v>36</v>
      </c>
      <c r="C54" s="94" t="s">
        <v>38</v>
      </c>
      <c r="D54" s="95"/>
      <c r="E54" s="96"/>
      <c r="F54" s="97"/>
      <c r="G54" s="98"/>
      <c r="H54" s="99"/>
      <c r="I54" s="99"/>
      <c r="J54" s="99"/>
      <c r="K54" s="99"/>
      <c r="L54" s="99"/>
      <c r="M54" s="99"/>
      <c r="N54" s="99"/>
      <c r="O54" s="99"/>
      <c r="P54" s="99"/>
      <c r="Q54" s="99"/>
      <c r="R54" s="99"/>
      <c r="S54" s="99"/>
      <c r="T54" s="99"/>
      <c r="U54" s="99"/>
      <c r="V54" s="99"/>
      <c r="W54" s="99"/>
      <c r="X54" s="99"/>
      <c r="Y54" s="99"/>
      <c r="Z54" s="99"/>
      <c r="AA54" s="99"/>
      <c r="AB54" s="99"/>
      <c r="AC54" s="99"/>
      <c r="AD54" s="100"/>
      <c r="AE54" s="91">
        <f t="shared" si="3"/>
        <v>0</v>
      </c>
      <c r="AF54" s="92">
        <f t="shared" si="4"/>
        <v>0</v>
      </c>
      <c r="AG54" s="93"/>
      <c r="AH54" s="93"/>
      <c r="AI54" s="93"/>
      <c r="AJ54" s="93"/>
      <c r="AK54" s="93"/>
      <c r="AL54" s="93"/>
      <c r="AM54" s="93"/>
      <c r="AN54" s="93"/>
      <c r="AO54" s="93"/>
    </row>
    <row r="55" spans="2:41" s="19" customFormat="1" ht="25.15" customHeight="1">
      <c r="B55" s="94" t="s">
        <v>39</v>
      </c>
      <c r="C55" s="94" t="s">
        <v>40</v>
      </c>
      <c r="D55" s="95"/>
      <c r="E55" s="96"/>
      <c r="F55" s="97"/>
      <c r="G55" s="98"/>
      <c r="H55" s="99"/>
      <c r="I55" s="99"/>
      <c r="J55" s="99"/>
      <c r="K55" s="99"/>
      <c r="L55" s="99"/>
      <c r="M55" s="99"/>
      <c r="N55" s="99"/>
      <c r="O55" s="99"/>
      <c r="P55" s="99"/>
      <c r="Q55" s="99"/>
      <c r="R55" s="99"/>
      <c r="S55" s="99"/>
      <c r="T55" s="99"/>
      <c r="U55" s="99"/>
      <c r="V55" s="99"/>
      <c r="W55" s="99"/>
      <c r="X55" s="99"/>
      <c r="Y55" s="99"/>
      <c r="Z55" s="99"/>
      <c r="AA55" s="99"/>
      <c r="AB55" s="99"/>
      <c r="AC55" s="99"/>
      <c r="AD55" s="100"/>
      <c r="AE55" s="91">
        <f t="shared" si="3"/>
        <v>0</v>
      </c>
      <c r="AF55" s="92">
        <f t="shared" si="4"/>
        <v>0</v>
      </c>
      <c r="AG55" s="93"/>
      <c r="AH55" s="93"/>
      <c r="AI55" s="93"/>
      <c r="AJ55" s="93"/>
      <c r="AK55" s="93"/>
      <c r="AL55" s="93"/>
      <c r="AM55" s="93"/>
      <c r="AN55" s="93"/>
      <c r="AO55" s="93"/>
    </row>
    <row r="56" spans="2:41" s="19" customFormat="1" ht="25.15" customHeight="1">
      <c r="B56" s="94" t="s">
        <v>39</v>
      </c>
      <c r="C56" s="94" t="s">
        <v>41</v>
      </c>
      <c r="D56" s="95">
        <v>4</v>
      </c>
      <c r="E56" s="96">
        <v>25</v>
      </c>
      <c r="F56" s="97">
        <v>46508</v>
      </c>
      <c r="G56" s="98">
        <v>46538</v>
      </c>
      <c r="H56" s="99"/>
      <c r="I56" s="99"/>
      <c r="J56" s="99"/>
      <c r="K56" s="99"/>
      <c r="L56" s="99">
        <v>22</v>
      </c>
      <c r="M56" s="99"/>
      <c r="N56" s="99"/>
      <c r="O56" s="99"/>
      <c r="P56" s="99"/>
      <c r="Q56" s="99"/>
      <c r="R56" s="99"/>
      <c r="S56" s="99"/>
      <c r="T56" s="99"/>
      <c r="U56" s="99"/>
      <c r="V56" s="99"/>
      <c r="W56" s="99"/>
      <c r="X56" s="99"/>
      <c r="Y56" s="99"/>
      <c r="Z56" s="99"/>
      <c r="AA56" s="99"/>
      <c r="AB56" s="99"/>
      <c r="AC56" s="99"/>
      <c r="AD56" s="100"/>
      <c r="AE56" s="91">
        <f t="shared" si="3"/>
        <v>176</v>
      </c>
      <c r="AF56" s="92">
        <f t="shared" si="4"/>
        <v>17600</v>
      </c>
      <c r="AG56" s="93"/>
      <c r="AH56" s="93"/>
      <c r="AI56" s="93"/>
      <c r="AJ56" s="93"/>
      <c r="AK56" s="93"/>
      <c r="AL56" s="93"/>
      <c r="AM56" s="93"/>
      <c r="AN56" s="93"/>
      <c r="AO56" s="93"/>
    </row>
    <row r="57" spans="2:41" s="19" customFormat="1" ht="25.15" customHeight="1">
      <c r="B57" s="94" t="s">
        <v>42</v>
      </c>
      <c r="C57" s="94"/>
      <c r="D57" s="95"/>
      <c r="E57" s="96"/>
      <c r="F57" s="97"/>
      <c r="G57" s="98"/>
      <c r="H57" s="99"/>
      <c r="I57" s="99"/>
      <c r="J57" s="99"/>
      <c r="K57" s="99"/>
      <c r="L57" s="99"/>
      <c r="M57" s="99"/>
      <c r="N57" s="99"/>
      <c r="O57" s="99"/>
      <c r="P57" s="99"/>
      <c r="Q57" s="99"/>
      <c r="R57" s="99"/>
      <c r="S57" s="99"/>
      <c r="T57" s="99"/>
      <c r="U57" s="99"/>
      <c r="V57" s="99"/>
      <c r="W57" s="99"/>
      <c r="X57" s="99"/>
      <c r="Y57" s="99"/>
      <c r="Z57" s="99"/>
      <c r="AA57" s="99"/>
      <c r="AB57" s="99"/>
      <c r="AC57" s="99"/>
      <c r="AD57" s="100"/>
      <c r="AE57" s="91">
        <f t="shared" si="3"/>
        <v>0</v>
      </c>
      <c r="AF57" s="92">
        <f t="shared" si="4"/>
        <v>0</v>
      </c>
      <c r="AG57" s="93"/>
      <c r="AH57" s="93"/>
      <c r="AI57" s="93"/>
      <c r="AJ57" s="93"/>
      <c r="AK57" s="93"/>
      <c r="AL57" s="93"/>
      <c r="AM57" s="93"/>
      <c r="AN57" s="93"/>
      <c r="AO57" s="93"/>
    </row>
    <row r="58" spans="2:41" s="19" customFormat="1" ht="25.15" customHeight="1">
      <c r="B58" s="94" t="s">
        <v>42</v>
      </c>
      <c r="C58" s="94"/>
      <c r="D58" s="95"/>
      <c r="E58" s="96"/>
      <c r="F58" s="97"/>
      <c r="G58" s="98"/>
      <c r="H58" s="99"/>
      <c r="I58" s="99"/>
      <c r="J58" s="99"/>
      <c r="K58" s="99"/>
      <c r="L58" s="99"/>
      <c r="M58" s="99"/>
      <c r="N58" s="99"/>
      <c r="O58" s="99"/>
      <c r="P58" s="99"/>
      <c r="Q58" s="99"/>
      <c r="R58" s="99"/>
      <c r="S58" s="99"/>
      <c r="T58" s="99"/>
      <c r="U58" s="99"/>
      <c r="V58" s="99"/>
      <c r="W58" s="99"/>
      <c r="X58" s="99"/>
      <c r="Y58" s="99"/>
      <c r="Z58" s="99"/>
      <c r="AA58" s="99"/>
      <c r="AB58" s="99"/>
      <c r="AC58" s="99"/>
      <c r="AD58" s="100"/>
      <c r="AE58" s="91">
        <f t="shared" si="3"/>
        <v>0</v>
      </c>
      <c r="AF58" s="92">
        <f t="shared" si="4"/>
        <v>0</v>
      </c>
      <c r="AG58" s="93"/>
      <c r="AH58" s="93"/>
      <c r="AI58" s="93"/>
      <c r="AJ58" s="93"/>
      <c r="AK58" s="93"/>
      <c r="AL58" s="93"/>
      <c r="AM58" s="93"/>
      <c r="AN58" s="93"/>
      <c r="AO58" s="93"/>
    </row>
    <row r="59" spans="2:41" s="19" customFormat="1" ht="25.15" customHeight="1">
      <c r="B59" s="94" t="s">
        <v>43</v>
      </c>
      <c r="C59" s="94"/>
      <c r="D59" s="95"/>
      <c r="E59" s="96"/>
      <c r="F59" s="97"/>
      <c r="G59" s="98"/>
      <c r="H59" s="99"/>
      <c r="I59" s="99"/>
      <c r="J59" s="99"/>
      <c r="K59" s="99"/>
      <c r="L59" s="99"/>
      <c r="M59" s="99"/>
      <c r="N59" s="99"/>
      <c r="O59" s="99"/>
      <c r="P59" s="99"/>
      <c r="Q59" s="99"/>
      <c r="R59" s="99"/>
      <c r="S59" s="99"/>
      <c r="T59" s="99"/>
      <c r="U59" s="99"/>
      <c r="V59" s="99"/>
      <c r="W59" s="99"/>
      <c r="X59" s="99"/>
      <c r="Y59" s="99"/>
      <c r="Z59" s="99"/>
      <c r="AA59" s="99"/>
      <c r="AB59" s="99"/>
      <c r="AC59" s="99"/>
      <c r="AD59" s="100"/>
      <c r="AE59" s="91">
        <f t="shared" si="3"/>
        <v>0</v>
      </c>
      <c r="AF59" s="92">
        <f t="shared" si="4"/>
        <v>0</v>
      </c>
      <c r="AG59" s="93"/>
      <c r="AH59" s="93"/>
      <c r="AI59" s="93"/>
      <c r="AJ59" s="93"/>
      <c r="AK59" s="93"/>
      <c r="AL59" s="93"/>
      <c r="AM59" s="93"/>
      <c r="AN59" s="93"/>
      <c r="AO59" s="93"/>
    </row>
    <row r="60" spans="2:41" s="19" customFormat="1" ht="25.15" customHeight="1">
      <c r="B60" s="94" t="s">
        <v>43</v>
      </c>
      <c r="C60" s="94"/>
      <c r="D60" s="95"/>
      <c r="E60" s="96"/>
      <c r="F60" s="97"/>
      <c r="G60" s="98"/>
      <c r="H60" s="99"/>
      <c r="I60" s="99"/>
      <c r="J60" s="99"/>
      <c r="K60" s="99"/>
      <c r="L60" s="99"/>
      <c r="M60" s="99"/>
      <c r="N60" s="99"/>
      <c r="O60" s="99"/>
      <c r="P60" s="99"/>
      <c r="Q60" s="99"/>
      <c r="R60" s="99"/>
      <c r="S60" s="99"/>
      <c r="T60" s="99"/>
      <c r="U60" s="99"/>
      <c r="V60" s="99"/>
      <c r="W60" s="99"/>
      <c r="X60" s="99"/>
      <c r="Y60" s="99"/>
      <c r="Z60" s="99"/>
      <c r="AA60" s="99"/>
      <c r="AB60" s="99"/>
      <c r="AC60" s="99"/>
      <c r="AD60" s="100"/>
      <c r="AE60" s="91">
        <f t="shared" si="3"/>
        <v>0</v>
      </c>
      <c r="AF60" s="92">
        <f t="shared" si="4"/>
        <v>0</v>
      </c>
      <c r="AG60" s="93"/>
      <c r="AH60" s="93"/>
      <c r="AI60" s="93"/>
      <c r="AJ60" s="93"/>
      <c r="AK60" s="93"/>
      <c r="AL60" s="93"/>
      <c r="AM60" s="93"/>
      <c r="AN60" s="93"/>
      <c r="AO60" s="93"/>
    </row>
    <row r="61" spans="2:41" s="19" customFormat="1" ht="25.15" customHeight="1">
      <c r="B61" s="94" t="s">
        <v>44</v>
      </c>
      <c r="C61" s="94"/>
      <c r="D61" s="95"/>
      <c r="E61" s="96"/>
      <c r="F61" s="97"/>
      <c r="G61" s="98"/>
      <c r="H61" s="99"/>
      <c r="I61" s="99"/>
      <c r="J61" s="99"/>
      <c r="K61" s="99"/>
      <c r="L61" s="99"/>
      <c r="M61" s="99"/>
      <c r="N61" s="99"/>
      <c r="O61" s="99"/>
      <c r="P61" s="99"/>
      <c r="Q61" s="99"/>
      <c r="R61" s="99"/>
      <c r="S61" s="99"/>
      <c r="T61" s="99"/>
      <c r="U61" s="99"/>
      <c r="V61" s="99"/>
      <c r="W61" s="99"/>
      <c r="X61" s="99"/>
      <c r="Y61" s="99"/>
      <c r="Z61" s="99"/>
      <c r="AA61" s="99"/>
      <c r="AB61" s="99"/>
      <c r="AC61" s="99"/>
      <c r="AD61" s="100"/>
      <c r="AE61" s="91">
        <f t="shared" si="3"/>
        <v>0</v>
      </c>
      <c r="AF61" s="92">
        <f t="shared" si="4"/>
        <v>0</v>
      </c>
      <c r="AG61" s="93"/>
      <c r="AH61" s="93"/>
      <c r="AI61" s="93"/>
      <c r="AJ61" s="93"/>
      <c r="AK61" s="93"/>
      <c r="AL61" s="93"/>
      <c r="AM61" s="93"/>
      <c r="AN61" s="93"/>
      <c r="AO61" s="93"/>
    </row>
    <row r="62" spans="2:41" s="19" customFormat="1" ht="25.15" customHeight="1">
      <c r="B62" s="94" t="s">
        <v>44</v>
      </c>
      <c r="C62" s="94"/>
      <c r="D62" s="95"/>
      <c r="E62" s="96"/>
      <c r="F62" s="97"/>
      <c r="G62" s="98"/>
      <c r="H62" s="99"/>
      <c r="I62" s="99"/>
      <c r="J62" s="99"/>
      <c r="K62" s="99"/>
      <c r="L62" s="99"/>
      <c r="M62" s="99"/>
      <c r="N62" s="99"/>
      <c r="O62" s="99"/>
      <c r="P62" s="99"/>
      <c r="Q62" s="99"/>
      <c r="R62" s="99"/>
      <c r="S62" s="99"/>
      <c r="T62" s="99"/>
      <c r="U62" s="99"/>
      <c r="V62" s="99"/>
      <c r="W62" s="99"/>
      <c r="X62" s="99"/>
      <c r="Y62" s="99"/>
      <c r="Z62" s="99"/>
      <c r="AA62" s="99"/>
      <c r="AB62" s="99"/>
      <c r="AC62" s="99"/>
      <c r="AD62" s="100"/>
      <c r="AE62" s="91">
        <f t="shared" si="3"/>
        <v>0</v>
      </c>
      <c r="AF62" s="92">
        <f t="shared" si="4"/>
        <v>0</v>
      </c>
      <c r="AG62" s="93"/>
      <c r="AH62" s="93"/>
      <c r="AI62" s="93"/>
      <c r="AJ62" s="93"/>
      <c r="AK62" s="93"/>
      <c r="AL62" s="93"/>
      <c r="AM62" s="93"/>
      <c r="AN62" s="93"/>
      <c r="AO62" s="93"/>
    </row>
    <row r="63" spans="2:41" s="19" customFormat="1" ht="25.15" customHeight="1">
      <c r="B63" s="94" t="s">
        <v>45</v>
      </c>
      <c r="C63" s="94"/>
      <c r="D63" s="95"/>
      <c r="E63" s="96"/>
      <c r="F63" s="97"/>
      <c r="G63" s="98"/>
      <c r="H63" s="99"/>
      <c r="I63" s="99"/>
      <c r="J63" s="99"/>
      <c r="K63" s="99"/>
      <c r="L63" s="99"/>
      <c r="M63" s="99"/>
      <c r="N63" s="99"/>
      <c r="O63" s="99"/>
      <c r="P63" s="99"/>
      <c r="Q63" s="99"/>
      <c r="R63" s="99"/>
      <c r="S63" s="99"/>
      <c r="T63" s="99"/>
      <c r="U63" s="99"/>
      <c r="V63" s="99"/>
      <c r="W63" s="99"/>
      <c r="X63" s="99"/>
      <c r="Y63" s="99"/>
      <c r="Z63" s="99"/>
      <c r="AA63" s="99"/>
      <c r="AB63" s="99"/>
      <c r="AC63" s="99"/>
      <c r="AD63" s="100"/>
      <c r="AE63" s="91">
        <f t="shared" si="3"/>
        <v>0</v>
      </c>
      <c r="AF63" s="92">
        <f t="shared" si="4"/>
        <v>0</v>
      </c>
      <c r="AG63" s="93"/>
      <c r="AH63" s="93"/>
      <c r="AI63" s="93"/>
      <c r="AJ63" s="93"/>
      <c r="AK63" s="93"/>
      <c r="AL63" s="93"/>
      <c r="AM63" s="93"/>
      <c r="AN63" s="93"/>
      <c r="AO63" s="93"/>
    </row>
    <row r="64" spans="2:41" s="19" customFormat="1" ht="25.15" customHeight="1" thickBot="1">
      <c r="B64" s="102" t="s">
        <v>45</v>
      </c>
      <c r="C64" s="102"/>
      <c r="D64" s="103"/>
      <c r="E64" s="104"/>
      <c r="F64" s="105"/>
      <c r="G64" s="106"/>
      <c r="H64" s="107"/>
      <c r="I64" s="107"/>
      <c r="J64" s="107"/>
      <c r="K64" s="107"/>
      <c r="L64" s="107"/>
      <c r="M64" s="107"/>
      <c r="N64" s="107"/>
      <c r="O64" s="107"/>
      <c r="P64" s="107"/>
      <c r="Q64" s="107"/>
      <c r="R64" s="107"/>
      <c r="S64" s="107"/>
      <c r="T64" s="107"/>
      <c r="U64" s="107"/>
      <c r="V64" s="107"/>
      <c r="W64" s="107"/>
      <c r="X64" s="107"/>
      <c r="Y64" s="107"/>
      <c r="Z64" s="107"/>
      <c r="AA64" s="107"/>
      <c r="AB64" s="107"/>
      <c r="AC64" s="107"/>
      <c r="AD64" s="108"/>
      <c r="AE64" s="91">
        <f t="shared" si="3"/>
        <v>0</v>
      </c>
      <c r="AF64" s="92">
        <f t="shared" si="4"/>
        <v>0</v>
      </c>
      <c r="AG64" s="93"/>
      <c r="AH64" s="93"/>
      <c r="AI64" s="93"/>
      <c r="AJ64" s="93"/>
      <c r="AK64" s="93"/>
      <c r="AL64" s="93"/>
      <c r="AM64" s="93"/>
      <c r="AN64" s="93"/>
      <c r="AO64" s="93"/>
    </row>
    <row r="65" spans="2:41" s="11" customFormat="1" ht="30" customHeight="1" thickTop="1" thickBot="1">
      <c r="B65" s="109" t="s">
        <v>0</v>
      </c>
      <c r="C65" s="110"/>
      <c r="D65" s="110"/>
      <c r="E65" s="111"/>
      <c r="F65" s="112"/>
      <c r="G65" s="113" t="s">
        <v>46</v>
      </c>
      <c r="H65" s="114">
        <f t="shared" ref="H65:AF65" si="5">SUM(H51:H64)</f>
        <v>21</v>
      </c>
      <c r="I65" s="115">
        <f t="shared" si="5"/>
        <v>20</v>
      </c>
      <c r="J65" s="115">
        <f t="shared" si="5"/>
        <v>23</v>
      </c>
      <c r="K65" s="115">
        <f t="shared" si="5"/>
        <v>21</v>
      </c>
      <c r="L65" s="115">
        <f t="shared" si="5"/>
        <v>44</v>
      </c>
      <c r="M65" s="115">
        <f t="shared" si="5"/>
        <v>22</v>
      </c>
      <c r="N65" s="115">
        <f t="shared" si="5"/>
        <v>21</v>
      </c>
      <c r="O65" s="115">
        <f t="shared" si="5"/>
        <v>23</v>
      </c>
      <c r="P65" s="115">
        <f t="shared" si="5"/>
        <v>22</v>
      </c>
      <c r="Q65" s="115">
        <f t="shared" si="5"/>
        <v>10</v>
      </c>
      <c r="R65" s="115">
        <f t="shared" si="5"/>
        <v>0</v>
      </c>
      <c r="S65" s="115">
        <f t="shared" si="5"/>
        <v>0</v>
      </c>
      <c r="T65" s="115">
        <f t="shared" si="5"/>
        <v>0</v>
      </c>
      <c r="U65" s="115">
        <f t="shared" si="5"/>
        <v>0</v>
      </c>
      <c r="V65" s="115">
        <f t="shared" si="5"/>
        <v>0</v>
      </c>
      <c r="W65" s="115">
        <f t="shared" si="5"/>
        <v>0</v>
      </c>
      <c r="X65" s="115">
        <f t="shared" si="5"/>
        <v>0</v>
      </c>
      <c r="Y65" s="115">
        <f t="shared" si="5"/>
        <v>0</v>
      </c>
      <c r="Z65" s="115">
        <f t="shared" si="5"/>
        <v>0</v>
      </c>
      <c r="AA65" s="115">
        <f t="shared" si="5"/>
        <v>0</v>
      </c>
      <c r="AB65" s="115">
        <f t="shared" si="5"/>
        <v>0</v>
      </c>
      <c r="AC65" s="115">
        <f t="shared" si="5"/>
        <v>0</v>
      </c>
      <c r="AD65" s="116">
        <f t="shared" si="5"/>
        <v>0</v>
      </c>
      <c r="AE65" s="117">
        <f t="shared" si="5"/>
        <v>1816</v>
      </c>
      <c r="AF65" s="118">
        <f t="shared" si="5"/>
        <v>257000</v>
      </c>
    </row>
    <row r="66" spans="2:41" s="52" customFormat="1" ht="25.15" customHeight="1">
      <c r="B66" s="74" t="s">
        <v>48</v>
      </c>
      <c r="C66" s="75"/>
      <c r="D66" s="76"/>
      <c r="E66" s="76"/>
      <c r="F66" s="77"/>
      <c r="G66" s="78"/>
      <c r="H66" s="79"/>
      <c r="I66" s="79"/>
      <c r="J66" s="80"/>
      <c r="K66" s="80"/>
      <c r="L66" s="80"/>
      <c r="M66" s="80"/>
      <c r="N66" s="80"/>
      <c r="O66" s="80"/>
      <c r="P66" s="80"/>
      <c r="Q66" s="80"/>
      <c r="R66" s="80"/>
      <c r="S66" s="80"/>
      <c r="T66" s="80"/>
      <c r="U66" s="80"/>
      <c r="V66" s="80"/>
      <c r="W66" s="80"/>
      <c r="X66" s="80"/>
      <c r="Y66" s="80"/>
      <c r="Z66" s="80"/>
      <c r="AA66" s="80"/>
      <c r="AB66" s="80"/>
      <c r="AC66" s="80"/>
      <c r="AD66" s="81"/>
      <c r="AE66" s="82"/>
      <c r="AF66" s="83"/>
      <c r="AG66" s="73"/>
      <c r="AH66" s="73"/>
      <c r="AI66" s="73"/>
      <c r="AJ66" s="73"/>
      <c r="AK66" s="73"/>
      <c r="AL66" s="73"/>
      <c r="AM66" s="73"/>
      <c r="AN66" s="73"/>
      <c r="AO66" s="73"/>
    </row>
    <row r="67" spans="2:41" s="19" customFormat="1" ht="25.15" customHeight="1">
      <c r="B67" s="84" t="s">
        <v>33</v>
      </c>
      <c r="C67" s="84" t="s">
        <v>34</v>
      </c>
      <c r="D67" s="85">
        <v>5</v>
      </c>
      <c r="E67" s="86">
        <v>45</v>
      </c>
      <c r="F67" s="87">
        <v>46388</v>
      </c>
      <c r="G67" s="88">
        <v>46507</v>
      </c>
      <c r="H67" s="89">
        <v>21</v>
      </c>
      <c r="I67" s="89">
        <v>20</v>
      </c>
      <c r="J67" s="89">
        <v>23</v>
      </c>
      <c r="K67" s="89">
        <v>21</v>
      </c>
      <c r="L67" s="89"/>
      <c r="M67" s="89"/>
      <c r="N67" s="89"/>
      <c r="O67" s="89"/>
      <c r="P67" s="89"/>
      <c r="Q67" s="89"/>
      <c r="R67" s="89"/>
      <c r="S67" s="89"/>
      <c r="T67" s="89"/>
      <c r="U67" s="89"/>
      <c r="V67" s="89"/>
      <c r="W67" s="89"/>
      <c r="X67" s="89"/>
      <c r="Y67" s="89"/>
      <c r="Z67" s="89"/>
      <c r="AA67" s="89"/>
      <c r="AB67" s="89"/>
      <c r="AC67" s="89"/>
      <c r="AD67" s="90"/>
      <c r="AE67" s="91">
        <f>SUM(H67:AD67)*8</f>
        <v>680</v>
      </c>
      <c r="AF67" s="92">
        <f>AE67*E67*D67</f>
        <v>153000</v>
      </c>
      <c r="AG67" s="93"/>
      <c r="AH67" s="93"/>
      <c r="AI67" s="93"/>
      <c r="AJ67" s="93"/>
      <c r="AK67" s="93"/>
      <c r="AL67" s="93"/>
      <c r="AM67" s="93"/>
      <c r="AN67" s="93"/>
      <c r="AO67" s="93"/>
    </row>
    <row r="68" spans="2:41" s="19" customFormat="1" ht="25.15" customHeight="1">
      <c r="B68" s="94" t="s">
        <v>33</v>
      </c>
      <c r="C68" s="94" t="s">
        <v>35</v>
      </c>
      <c r="D68" s="95">
        <v>3</v>
      </c>
      <c r="E68" s="96">
        <v>30</v>
      </c>
      <c r="F68" s="97">
        <v>46508</v>
      </c>
      <c r="G68" s="98">
        <v>46675</v>
      </c>
      <c r="H68" s="99"/>
      <c r="I68" s="99"/>
      <c r="J68" s="99"/>
      <c r="K68" s="99"/>
      <c r="L68" s="99">
        <v>22</v>
      </c>
      <c r="M68" s="99">
        <v>22</v>
      </c>
      <c r="N68" s="99">
        <v>21</v>
      </c>
      <c r="O68" s="99">
        <v>23</v>
      </c>
      <c r="P68" s="99">
        <v>22</v>
      </c>
      <c r="Q68" s="99">
        <v>10</v>
      </c>
      <c r="R68" s="99"/>
      <c r="S68" s="99"/>
      <c r="T68" s="99"/>
      <c r="U68" s="99"/>
      <c r="V68" s="99"/>
      <c r="W68" s="99"/>
      <c r="X68" s="99"/>
      <c r="Y68" s="99"/>
      <c r="Z68" s="99"/>
      <c r="AA68" s="99"/>
      <c r="AB68" s="99"/>
      <c r="AC68" s="99"/>
      <c r="AD68" s="100"/>
      <c r="AE68" s="91">
        <f t="shared" ref="AE68:AE80" si="6">SUM(H68:AD68)*8</f>
        <v>960</v>
      </c>
      <c r="AF68" s="92">
        <f t="shared" ref="AF68:AF80" si="7">AE68*E68*D68</f>
        <v>86400</v>
      </c>
      <c r="AG68" s="101"/>
      <c r="AH68" s="93"/>
      <c r="AI68" s="93"/>
      <c r="AJ68" s="93"/>
      <c r="AK68" s="93"/>
      <c r="AL68" s="93"/>
      <c r="AM68" s="93"/>
      <c r="AN68" s="93"/>
      <c r="AO68" s="93"/>
    </row>
    <row r="69" spans="2:41" s="19" customFormat="1" ht="25.15" customHeight="1">
      <c r="B69" s="94" t="s">
        <v>36</v>
      </c>
      <c r="C69" s="94" t="s">
        <v>37</v>
      </c>
      <c r="D69" s="95"/>
      <c r="E69" s="96"/>
      <c r="F69" s="97"/>
      <c r="G69" s="98"/>
      <c r="H69" s="99"/>
      <c r="I69" s="99"/>
      <c r="J69" s="99"/>
      <c r="K69" s="99"/>
      <c r="L69" s="99"/>
      <c r="M69" s="99"/>
      <c r="N69" s="99"/>
      <c r="O69" s="99"/>
      <c r="P69" s="99"/>
      <c r="Q69" s="99"/>
      <c r="R69" s="99"/>
      <c r="S69" s="99"/>
      <c r="T69" s="99"/>
      <c r="U69" s="99"/>
      <c r="V69" s="99"/>
      <c r="W69" s="99"/>
      <c r="X69" s="99"/>
      <c r="Y69" s="99"/>
      <c r="Z69" s="99"/>
      <c r="AA69" s="99"/>
      <c r="AB69" s="99"/>
      <c r="AC69" s="99"/>
      <c r="AD69" s="100"/>
      <c r="AE69" s="91">
        <f t="shared" si="6"/>
        <v>0</v>
      </c>
      <c r="AF69" s="92">
        <f t="shared" si="7"/>
        <v>0</v>
      </c>
      <c r="AG69" s="93"/>
      <c r="AH69" s="93"/>
      <c r="AI69" s="93"/>
      <c r="AJ69" s="93"/>
      <c r="AK69" s="93"/>
      <c r="AL69" s="93"/>
      <c r="AM69" s="93"/>
      <c r="AN69" s="93"/>
      <c r="AO69" s="93"/>
    </row>
    <row r="70" spans="2:41" s="19" customFormat="1" ht="25.15" customHeight="1">
      <c r="B70" s="94" t="s">
        <v>36</v>
      </c>
      <c r="C70" s="94" t="s">
        <v>38</v>
      </c>
      <c r="D70" s="95"/>
      <c r="E70" s="96"/>
      <c r="F70" s="97"/>
      <c r="G70" s="98"/>
      <c r="H70" s="99"/>
      <c r="I70" s="99"/>
      <c r="J70" s="99"/>
      <c r="K70" s="99"/>
      <c r="L70" s="99"/>
      <c r="M70" s="99"/>
      <c r="N70" s="99"/>
      <c r="O70" s="99"/>
      <c r="P70" s="99"/>
      <c r="Q70" s="99"/>
      <c r="R70" s="99"/>
      <c r="S70" s="99"/>
      <c r="T70" s="99"/>
      <c r="U70" s="99"/>
      <c r="V70" s="99"/>
      <c r="W70" s="99"/>
      <c r="X70" s="99"/>
      <c r="Y70" s="99"/>
      <c r="Z70" s="99"/>
      <c r="AA70" s="99"/>
      <c r="AB70" s="99"/>
      <c r="AC70" s="99"/>
      <c r="AD70" s="100"/>
      <c r="AE70" s="91">
        <f t="shared" si="6"/>
        <v>0</v>
      </c>
      <c r="AF70" s="92">
        <f t="shared" si="7"/>
        <v>0</v>
      </c>
      <c r="AG70" s="93"/>
      <c r="AH70" s="93"/>
      <c r="AI70" s="93"/>
      <c r="AJ70" s="93"/>
      <c r="AK70" s="93"/>
      <c r="AL70" s="93"/>
      <c r="AM70" s="93"/>
      <c r="AN70" s="93"/>
      <c r="AO70" s="93"/>
    </row>
    <row r="71" spans="2:41" s="19" customFormat="1" ht="25.15" customHeight="1">
      <c r="B71" s="94" t="s">
        <v>39</v>
      </c>
      <c r="C71" s="94" t="s">
        <v>40</v>
      </c>
      <c r="D71" s="95"/>
      <c r="E71" s="96"/>
      <c r="F71" s="97"/>
      <c r="G71" s="98"/>
      <c r="H71" s="99"/>
      <c r="I71" s="99"/>
      <c r="J71" s="99"/>
      <c r="K71" s="99"/>
      <c r="L71" s="99"/>
      <c r="M71" s="99"/>
      <c r="N71" s="99"/>
      <c r="O71" s="99"/>
      <c r="P71" s="99"/>
      <c r="Q71" s="99"/>
      <c r="R71" s="99"/>
      <c r="S71" s="99"/>
      <c r="T71" s="99"/>
      <c r="U71" s="99"/>
      <c r="V71" s="99"/>
      <c r="W71" s="99"/>
      <c r="X71" s="99"/>
      <c r="Y71" s="99"/>
      <c r="Z71" s="99"/>
      <c r="AA71" s="99"/>
      <c r="AB71" s="99"/>
      <c r="AC71" s="99"/>
      <c r="AD71" s="100"/>
      <c r="AE71" s="91">
        <f t="shared" si="6"/>
        <v>0</v>
      </c>
      <c r="AF71" s="92">
        <f t="shared" si="7"/>
        <v>0</v>
      </c>
      <c r="AG71" s="93"/>
      <c r="AH71" s="93"/>
      <c r="AI71" s="93"/>
      <c r="AJ71" s="93"/>
      <c r="AK71" s="93"/>
      <c r="AL71" s="93"/>
      <c r="AM71" s="93"/>
      <c r="AN71" s="93"/>
      <c r="AO71" s="93"/>
    </row>
    <row r="72" spans="2:41" s="19" customFormat="1" ht="25.15" customHeight="1">
      <c r="B72" s="94" t="s">
        <v>39</v>
      </c>
      <c r="C72" s="94" t="s">
        <v>41</v>
      </c>
      <c r="D72" s="95">
        <v>4</v>
      </c>
      <c r="E72" s="96">
        <v>25</v>
      </c>
      <c r="F72" s="97">
        <v>46508</v>
      </c>
      <c r="G72" s="98">
        <v>46538</v>
      </c>
      <c r="H72" s="99"/>
      <c r="I72" s="99"/>
      <c r="J72" s="99"/>
      <c r="K72" s="99"/>
      <c r="L72" s="99">
        <v>22</v>
      </c>
      <c r="M72" s="99"/>
      <c r="N72" s="99"/>
      <c r="O72" s="99"/>
      <c r="P72" s="99"/>
      <c r="Q72" s="99"/>
      <c r="R72" s="99"/>
      <c r="S72" s="99"/>
      <c r="T72" s="99"/>
      <c r="U72" s="99"/>
      <c r="V72" s="99"/>
      <c r="W72" s="99"/>
      <c r="X72" s="99"/>
      <c r="Y72" s="99"/>
      <c r="Z72" s="99"/>
      <c r="AA72" s="99"/>
      <c r="AB72" s="99"/>
      <c r="AC72" s="99"/>
      <c r="AD72" s="100"/>
      <c r="AE72" s="91">
        <f t="shared" si="6"/>
        <v>176</v>
      </c>
      <c r="AF72" s="92">
        <f t="shared" si="7"/>
        <v>17600</v>
      </c>
      <c r="AG72" s="93"/>
      <c r="AH72" s="93"/>
      <c r="AI72" s="93"/>
      <c r="AJ72" s="93"/>
      <c r="AK72" s="93"/>
      <c r="AL72" s="93"/>
      <c r="AM72" s="93"/>
      <c r="AN72" s="93"/>
      <c r="AO72" s="93"/>
    </row>
    <row r="73" spans="2:41" s="19" customFormat="1" ht="25.15" customHeight="1">
      <c r="B73" s="94" t="s">
        <v>42</v>
      </c>
      <c r="C73" s="94"/>
      <c r="D73" s="95"/>
      <c r="E73" s="96"/>
      <c r="F73" s="97"/>
      <c r="G73" s="98"/>
      <c r="H73" s="99"/>
      <c r="I73" s="99"/>
      <c r="J73" s="99"/>
      <c r="K73" s="99"/>
      <c r="L73" s="99"/>
      <c r="M73" s="99"/>
      <c r="N73" s="99"/>
      <c r="O73" s="99"/>
      <c r="P73" s="99"/>
      <c r="Q73" s="99"/>
      <c r="R73" s="99"/>
      <c r="S73" s="99"/>
      <c r="T73" s="99"/>
      <c r="U73" s="99"/>
      <c r="V73" s="99"/>
      <c r="W73" s="99"/>
      <c r="X73" s="99"/>
      <c r="Y73" s="99"/>
      <c r="Z73" s="99"/>
      <c r="AA73" s="99"/>
      <c r="AB73" s="99"/>
      <c r="AC73" s="99"/>
      <c r="AD73" s="100"/>
      <c r="AE73" s="91">
        <f t="shared" si="6"/>
        <v>0</v>
      </c>
      <c r="AF73" s="92">
        <f t="shared" si="7"/>
        <v>0</v>
      </c>
      <c r="AG73" s="93"/>
      <c r="AH73" s="93"/>
      <c r="AI73" s="93"/>
      <c r="AJ73" s="93"/>
      <c r="AK73" s="93"/>
      <c r="AL73" s="93"/>
      <c r="AM73" s="93"/>
      <c r="AN73" s="93"/>
      <c r="AO73" s="93"/>
    </row>
    <row r="74" spans="2:41" s="19" customFormat="1" ht="25.15" customHeight="1">
      <c r="B74" s="94" t="s">
        <v>42</v>
      </c>
      <c r="C74" s="94"/>
      <c r="D74" s="95"/>
      <c r="E74" s="96"/>
      <c r="F74" s="97"/>
      <c r="G74" s="98"/>
      <c r="H74" s="99"/>
      <c r="I74" s="99"/>
      <c r="J74" s="99"/>
      <c r="K74" s="99"/>
      <c r="L74" s="99"/>
      <c r="M74" s="99"/>
      <c r="N74" s="99"/>
      <c r="O74" s="99"/>
      <c r="P74" s="99"/>
      <c r="Q74" s="99"/>
      <c r="R74" s="99"/>
      <c r="S74" s="99"/>
      <c r="T74" s="99"/>
      <c r="U74" s="99"/>
      <c r="V74" s="99"/>
      <c r="W74" s="99"/>
      <c r="X74" s="99"/>
      <c r="Y74" s="99"/>
      <c r="Z74" s="99"/>
      <c r="AA74" s="99"/>
      <c r="AB74" s="99"/>
      <c r="AC74" s="99"/>
      <c r="AD74" s="100"/>
      <c r="AE74" s="91">
        <f t="shared" si="6"/>
        <v>0</v>
      </c>
      <c r="AF74" s="92">
        <f t="shared" si="7"/>
        <v>0</v>
      </c>
      <c r="AG74" s="93"/>
      <c r="AH74" s="93"/>
      <c r="AI74" s="93"/>
      <c r="AJ74" s="93"/>
      <c r="AK74" s="93"/>
      <c r="AL74" s="93"/>
      <c r="AM74" s="93"/>
      <c r="AN74" s="93"/>
      <c r="AO74" s="93"/>
    </row>
    <row r="75" spans="2:41" s="19" customFormat="1" ht="25.15" customHeight="1">
      <c r="B75" s="94" t="s">
        <v>43</v>
      </c>
      <c r="C75" s="94"/>
      <c r="D75" s="95"/>
      <c r="E75" s="96"/>
      <c r="F75" s="97"/>
      <c r="G75" s="98"/>
      <c r="H75" s="99"/>
      <c r="I75" s="99"/>
      <c r="J75" s="99"/>
      <c r="K75" s="99"/>
      <c r="L75" s="99"/>
      <c r="M75" s="99"/>
      <c r="N75" s="99"/>
      <c r="O75" s="99"/>
      <c r="P75" s="99"/>
      <c r="Q75" s="99"/>
      <c r="R75" s="99"/>
      <c r="S75" s="99"/>
      <c r="T75" s="99"/>
      <c r="U75" s="99"/>
      <c r="V75" s="99"/>
      <c r="W75" s="99"/>
      <c r="X75" s="99"/>
      <c r="Y75" s="99"/>
      <c r="Z75" s="99"/>
      <c r="AA75" s="99"/>
      <c r="AB75" s="99"/>
      <c r="AC75" s="99"/>
      <c r="AD75" s="100"/>
      <c r="AE75" s="91">
        <f t="shared" si="6"/>
        <v>0</v>
      </c>
      <c r="AF75" s="92">
        <f t="shared" si="7"/>
        <v>0</v>
      </c>
      <c r="AG75" s="93"/>
      <c r="AH75" s="93"/>
      <c r="AI75" s="93"/>
      <c r="AJ75" s="93"/>
      <c r="AK75" s="93"/>
      <c r="AL75" s="93"/>
      <c r="AM75" s="93"/>
      <c r="AN75" s="93"/>
      <c r="AO75" s="93"/>
    </row>
    <row r="76" spans="2:41" s="19" customFormat="1" ht="25.15" customHeight="1">
      <c r="B76" s="94" t="s">
        <v>43</v>
      </c>
      <c r="C76" s="94"/>
      <c r="D76" s="95"/>
      <c r="E76" s="96"/>
      <c r="F76" s="97"/>
      <c r="G76" s="98"/>
      <c r="H76" s="99"/>
      <c r="I76" s="99"/>
      <c r="J76" s="99"/>
      <c r="K76" s="99"/>
      <c r="L76" s="99"/>
      <c r="M76" s="99"/>
      <c r="N76" s="99"/>
      <c r="O76" s="99"/>
      <c r="P76" s="99"/>
      <c r="Q76" s="99"/>
      <c r="R76" s="99"/>
      <c r="S76" s="99"/>
      <c r="T76" s="99"/>
      <c r="U76" s="99"/>
      <c r="V76" s="99"/>
      <c r="W76" s="99"/>
      <c r="X76" s="99"/>
      <c r="Y76" s="99"/>
      <c r="Z76" s="99"/>
      <c r="AA76" s="99"/>
      <c r="AB76" s="99"/>
      <c r="AC76" s="99"/>
      <c r="AD76" s="100"/>
      <c r="AE76" s="91">
        <f t="shared" si="6"/>
        <v>0</v>
      </c>
      <c r="AF76" s="92">
        <f t="shared" si="7"/>
        <v>0</v>
      </c>
      <c r="AG76" s="93"/>
      <c r="AH76" s="93"/>
      <c r="AI76" s="93"/>
      <c r="AJ76" s="93"/>
      <c r="AK76" s="93"/>
      <c r="AL76" s="93"/>
      <c r="AM76" s="93"/>
      <c r="AN76" s="93"/>
      <c r="AO76" s="93"/>
    </row>
    <row r="77" spans="2:41" s="19" customFormat="1" ht="25.15" customHeight="1">
      <c r="B77" s="94" t="s">
        <v>44</v>
      </c>
      <c r="C77" s="94"/>
      <c r="D77" s="95"/>
      <c r="E77" s="96"/>
      <c r="F77" s="97"/>
      <c r="G77" s="98"/>
      <c r="H77" s="99"/>
      <c r="I77" s="99"/>
      <c r="J77" s="99"/>
      <c r="K77" s="99"/>
      <c r="L77" s="99"/>
      <c r="M77" s="99"/>
      <c r="N77" s="99"/>
      <c r="O77" s="99"/>
      <c r="P77" s="99"/>
      <c r="Q77" s="99"/>
      <c r="R77" s="99"/>
      <c r="S77" s="99"/>
      <c r="T77" s="99"/>
      <c r="U77" s="99"/>
      <c r="V77" s="99"/>
      <c r="W77" s="99"/>
      <c r="X77" s="99"/>
      <c r="Y77" s="99"/>
      <c r="Z77" s="99"/>
      <c r="AA77" s="99"/>
      <c r="AB77" s="99"/>
      <c r="AC77" s="99"/>
      <c r="AD77" s="100"/>
      <c r="AE77" s="91">
        <f t="shared" si="6"/>
        <v>0</v>
      </c>
      <c r="AF77" s="92">
        <f t="shared" si="7"/>
        <v>0</v>
      </c>
      <c r="AG77" s="93"/>
      <c r="AH77" s="93"/>
      <c r="AI77" s="93"/>
      <c r="AJ77" s="93"/>
      <c r="AK77" s="93"/>
      <c r="AL77" s="93"/>
      <c r="AM77" s="93"/>
      <c r="AN77" s="93"/>
      <c r="AO77" s="93"/>
    </row>
    <row r="78" spans="2:41" s="19" customFormat="1" ht="25.15" customHeight="1">
      <c r="B78" s="94" t="s">
        <v>44</v>
      </c>
      <c r="C78" s="94"/>
      <c r="D78" s="95"/>
      <c r="E78" s="96"/>
      <c r="F78" s="97"/>
      <c r="G78" s="98"/>
      <c r="H78" s="99"/>
      <c r="I78" s="99"/>
      <c r="J78" s="99"/>
      <c r="K78" s="99"/>
      <c r="L78" s="99"/>
      <c r="M78" s="99"/>
      <c r="N78" s="99"/>
      <c r="O78" s="99"/>
      <c r="P78" s="99"/>
      <c r="Q78" s="99"/>
      <c r="R78" s="99"/>
      <c r="S78" s="99"/>
      <c r="T78" s="99"/>
      <c r="U78" s="99"/>
      <c r="V78" s="99"/>
      <c r="W78" s="99"/>
      <c r="X78" s="99"/>
      <c r="Y78" s="99"/>
      <c r="Z78" s="99"/>
      <c r="AA78" s="99"/>
      <c r="AB78" s="99"/>
      <c r="AC78" s="99"/>
      <c r="AD78" s="100"/>
      <c r="AE78" s="91">
        <f t="shared" si="6"/>
        <v>0</v>
      </c>
      <c r="AF78" s="92">
        <f t="shared" si="7"/>
        <v>0</v>
      </c>
      <c r="AG78" s="93"/>
      <c r="AH78" s="93"/>
      <c r="AI78" s="93"/>
      <c r="AJ78" s="93"/>
      <c r="AK78" s="93"/>
      <c r="AL78" s="93"/>
      <c r="AM78" s="93"/>
      <c r="AN78" s="93"/>
      <c r="AO78" s="93"/>
    </row>
    <row r="79" spans="2:41" s="19" customFormat="1" ht="25.15" customHeight="1">
      <c r="B79" s="94" t="s">
        <v>45</v>
      </c>
      <c r="C79" s="94"/>
      <c r="D79" s="95"/>
      <c r="E79" s="96"/>
      <c r="F79" s="97"/>
      <c r="G79" s="98"/>
      <c r="H79" s="99"/>
      <c r="I79" s="99"/>
      <c r="J79" s="99"/>
      <c r="K79" s="99"/>
      <c r="L79" s="99"/>
      <c r="M79" s="99"/>
      <c r="N79" s="99"/>
      <c r="O79" s="99"/>
      <c r="P79" s="99"/>
      <c r="Q79" s="99"/>
      <c r="R79" s="99"/>
      <c r="S79" s="99"/>
      <c r="T79" s="99"/>
      <c r="U79" s="99"/>
      <c r="V79" s="99"/>
      <c r="W79" s="99"/>
      <c r="X79" s="99"/>
      <c r="Y79" s="99"/>
      <c r="Z79" s="99"/>
      <c r="AA79" s="99"/>
      <c r="AB79" s="99"/>
      <c r="AC79" s="99"/>
      <c r="AD79" s="100"/>
      <c r="AE79" s="91">
        <f t="shared" si="6"/>
        <v>0</v>
      </c>
      <c r="AF79" s="92">
        <f t="shared" si="7"/>
        <v>0</v>
      </c>
      <c r="AG79" s="93"/>
      <c r="AH79" s="93"/>
      <c r="AI79" s="93"/>
      <c r="AJ79" s="93"/>
      <c r="AK79" s="93"/>
      <c r="AL79" s="93"/>
      <c r="AM79" s="93"/>
      <c r="AN79" s="93"/>
      <c r="AO79" s="93"/>
    </row>
    <row r="80" spans="2:41" s="19" customFormat="1" ht="25.15" customHeight="1" thickBot="1">
      <c r="B80" s="102" t="s">
        <v>45</v>
      </c>
      <c r="C80" s="102"/>
      <c r="D80" s="103"/>
      <c r="E80" s="104"/>
      <c r="F80" s="105"/>
      <c r="G80" s="106"/>
      <c r="H80" s="107"/>
      <c r="I80" s="107"/>
      <c r="J80" s="107"/>
      <c r="K80" s="107"/>
      <c r="L80" s="107"/>
      <c r="M80" s="107"/>
      <c r="N80" s="107"/>
      <c r="O80" s="107"/>
      <c r="P80" s="107"/>
      <c r="Q80" s="107"/>
      <c r="R80" s="107"/>
      <c r="S80" s="107"/>
      <c r="T80" s="107"/>
      <c r="U80" s="107"/>
      <c r="V80" s="107"/>
      <c r="W80" s="107"/>
      <c r="X80" s="107"/>
      <c r="Y80" s="107"/>
      <c r="Z80" s="107"/>
      <c r="AA80" s="107"/>
      <c r="AB80" s="107"/>
      <c r="AC80" s="107"/>
      <c r="AD80" s="108"/>
      <c r="AE80" s="91">
        <f t="shared" si="6"/>
        <v>0</v>
      </c>
      <c r="AF80" s="92">
        <f t="shared" si="7"/>
        <v>0</v>
      </c>
      <c r="AG80" s="93"/>
      <c r="AH80" s="93"/>
      <c r="AI80" s="93"/>
      <c r="AJ80" s="93"/>
      <c r="AK80" s="93"/>
      <c r="AL80" s="93"/>
      <c r="AM80" s="93"/>
      <c r="AN80" s="93"/>
      <c r="AO80" s="93"/>
    </row>
    <row r="81" spans="2:41" s="11" customFormat="1" ht="30" customHeight="1" thickTop="1" thickBot="1">
      <c r="B81" s="109" t="s">
        <v>0</v>
      </c>
      <c r="C81" s="110"/>
      <c r="D81" s="110"/>
      <c r="E81" s="111"/>
      <c r="F81" s="112"/>
      <c r="G81" s="113" t="s">
        <v>46</v>
      </c>
      <c r="H81" s="114">
        <f t="shared" ref="H81:AF81" si="8">SUM(H67:H80)</f>
        <v>21</v>
      </c>
      <c r="I81" s="115">
        <f t="shared" si="8"/>
        <v>20</v>
      </c>
      <c r="J81" s="115">
        <f t="shared" si="8"/>
        <v>23</v>
      </c>
      <c r="K81" s="115">
        <f t="shared" si="8"/>
        <v>21</v>
      </c>
      <c r="L81" s="115">
        <f t="shared" si="8"/>
        <v>44</v>
      </c>
      <c r="M81" s="115">
        <f t="shared" si="8"/>
        <v>22</v>
      </c>
      <c r="N81" s="115">
        <f t="shared" si="8"/>
        <v>21</v>
      </c>
      <c r="O81" s="115">
        <f t="shared" si="8"/>
        <v>23</v>
      </c>
      <c r="P81" s="115">
        <f t="shared" si="8"/>
        <v>22</v>
      </c>
      <c r="Q81" s="115">
        <f t="shared" si="8"/>
        <v>10</v>
      </c>
      <c r="R81" s="115">
        <f t="shared" si="8"/>
        <v>0</v>
      </c>
      <c r="S81" s="115">
        <f t="shared" si="8"/>
        <v>0</v>
      </c>
      <c r="T81" s="115">
        <f t="shared" si="8"/>
        <v>0</v>
      </c>
      <c r="U81" s="115">
        <f t="shared" si="8"/>
        <v>0</v>
      </c>
      <c r="V81" s="115">
        <f t="shared" si="8"/>
        <v>0</v>
      </c>
      <c r="W81" s="115">
        <f t="shared" si="8"/>
        <v>0</v>
      </c>
      <c r="X81" s="115">
        <f t="shared" si="8"/>
        <v>0</v>
      </c>
      <c r="Y81" s="115">
        <f t="shared" si="8"/>
        <v>0</v>
      </c>
      <c r="Z81" s="115">
        <f t="shared" si="8"/>
        <v>0</v>
      </c>
      <c r="AA81" s="115">
        <f t="shared" si="8"/>
        <v>0</v>
      </c>
      <c r="AB81" s="115">
        <f t="shared" si="8"/>
        <v>0</v>
      </c>
      <c r="AC81" s="115">
        <f t="shared" si="8"/>
        <v>0</v>
      </c>
      <c r="AD81" s="116">
        <f t="shared" si="8"/>
        <v>0</v>
      </c>
      <c r="AE81" s="117">
        <f t="shared" si="8"/>
        <v>1816</v>
      </c>
      <c r="AF81" s="118">
        <f t="shared" si="8"/>
        <v>257000</v>
      </c>
    </row>
    <row r="82" spans="2:41" s="11" customFormat="1" ht="25.15" customHeight="1">
      <c r="H82" s="12" t="s">
        <v>17</v>
      </c>
      <c r="AF82" s="48" t="s">
        <v>18</v>
      </c>
    </row>
    <row r="83" spans="2:41" s="52" customFormat="1" ht="25.15" customHeight="1">
      <c r="B83" s="13" t="s">
        <v>49</v>
      </c>
      <c r="C83" s="14"/>
      <c r="D83" s="14"/>
      <c r="E83" s="14"/>
      <c r="F83" s="14"/>
      <c r="G83" s="14"/>
      <c r="H83" s="14"/>
      <c r="I83" s="14"/>
      <c r="J83" s="14"/>
      <c r="K83" s="14"/>
      <c r="L83" s="14"/>
      <c r="M83" s="14"/>
      <c r="N83" s="14"/>
      <c r="O83" s="14"/>
      <c r="P83" s="14"/>
      <c r="Q83" s="14"/>
      <c r="R83" s="14"/>
      <c r="S83" s="49"/>
      <c r="T83" s="49"/>
      <c r="U83" s="49"/>
      <c r="V83" s="49"/>
      <c r="W83" s="49"/>
      <c r="X83" s="49"/>
      <c r="Y83" s="49"/>
      <c r="Z83" s="49"/>
      <c r="AA83" s="49"/>
      <c r="AB83" s="49"/>
      <c r="AC83" s="49"/>
      <c r="AD83" s="49"/>
      <c r="AE83" s="49"/>
      <c r="AF83" s="50"/>
      <c r="AG83" s="51"/>
      <c r="AH83" s="51"/>
      <c r="AI83" s="51"/>
      <c r="AJ83" s="51"/>
      <c r="AK83" s="51"/>
      <c r="AL83" s="51"/>
      <c r="AM83" s="51"/>
      <c r="AN83" s="51"/>
      <c r="AO83" s="51"/>
    </row>
    <row r="84" spans="2:41" s="63" customFormat="1" ht="19.149999999999999" customHeight="1">
      <c r="B84" s="53"/>
      <c r="C84" s="53"/>
      <c r="D84" s="54"/>
      <c r="E84" s="54"/>
      <c r="F84" s="55" t="s">
        <v>20</v>
      </c>
      <c r="G84" s="56" t="s">
        <v>21</v>
      </c>
      <c r="H84" s="57" t="str">
        <f>TEXT($F$4,"MMM-YYYY")</f>
        <v>Jan-2027</v>
      </c>
      <c r="I84" s="57" t="str">
        <f>TEXT(EDATE($F$4,1),"MMM-yyyy")</f>
        <v>Feb-2027</v>
      </c>
      <c r="J84" s="58" t="str">
        <f>TEXT(EDATE($F$4,2),"MMM-yyyy")</f>
        <v>Mar-2027</v>
      </c>
      <c r="K84" s="58" t="str">
        <f>TEXT(EDATE($F$4,3),"MMM-yyyy")</f>
        <v>Apr-2027</v>
      </c>
      <c r="L84" s="58" t="str">
        <f>TEXT(EDATE($F$4,4),"MMM-yyyy")</f>
        <v>May-2027</v>
      </c>
      <c r="M84" s="58" t="str">
        <f>TEXT(EDATE($F$4,5),"MMM-yyyy")</f>
        <v>Jun-2027</v>
      </c>
      <c r="N84" s="58" t="str">
        <f>TEXT(EDATE($F$4,6),"MMM-yyyyy")</f>
        <v>Jul-2027</v>
      </c>
      <c r="O84" s="58" t="str">
        <f>TEXT(EDATE($F$4,7),"MMM-yyyy")</f>
        <v>Aug-2027</v>
      </c>
      <c r="P84" s="58" t="str">
        <f>TEXT(EDATE($F$4,8),"MMM-yyyy")</f>
        <v>Sep-2027</v>
      </c>
      <c r="Q84" s="58" t="str">
        <f>TEXT(EDATE($F$4,9),"MMM-yyyy")</f>
        <v>Oct-2027</v>
      </c>
      <c r="R84" s="58" t="str">
        <f>TEXT(EDATE($F$4,10),"MMM-yyyy")</f>
        <v>Nov-2027</v>
      </c>
      <c r="S84" s="58" t="str">
        <f>TEXT(EDATE($F$4,11),"MMM-yyyy")</f>
        <v>Dec-2027</v>
      </c>
      <c r="T84" s="58" t="str">
        <f>TEXT(EDATE($F$4,12),"MMM-yyyy")</f>
        <v>Jan-2028</v>
      </c>
      <c r="U84" s="58" t="str">
        <f>TEXT(EDATE($F$4,13),"MMM-yyyy")</f>
        <v>Feb-2028</v>
      </c>
      <c r="V84" s="58" t="str">
        <f>TEXT(EDATE($F$4,14),"MMM-yyyy")</f>
        <v>Mar-2028</v>
      </c>
      <c r="W84" s="58" t="str">
        <f>TEXT(EDATE($F$4,15),"MMM-yyyy")</f>
        <v>Apr-2028</v>
      </c>
      <c r="X84" s="58" t="str">
        <f>TEXT(EDATE($F$4,16),"MMM-yyyy")</f>
        <v>May-2028</v>
      </c>
      <c r="Y84" s="58" t="str">
        <f>TEXT(EDATE($F$4,17),"MMM-yyyy")</f>
        <v>Jun-2028</v>
      </c>
      <c r="Z84" s="58" t="str">
        <f>TEXT(EDATE($F$4,18),"MMM-yyyy")</f>
        <v>Jul-2028</v>
      </c>
      <c r="AA84" s="58" t="str">
        <f>TEXT(EDATE($F$4,19),"MMM-yyyy")</f>
        <v>Aug-2028</v>
      </c>
      <c r="AB84" s="58" t="str">
        <f>TEXT(EDATE($F$4,20),"MMM-yyyy")</f>
        <v>Sep-2028</v>
      </c>
      <c r="AC84" s="58" t="str">
        <f>TEXT(EDATE($F$4,21),"MMM-yyyy")</f>
        <v>Oct-2028</v>
      </c>
      <c r="AD84" s="59" t="str">
        <f>TEXT(EDATE($F$4,22),"MMM-yyyy")</f>
        <v>Nov-2028</v>
      </c>
      <c r="AE84" s="60" t="s">
        <v>22</v>
      </c>
      <c r="AF84" s="61" t="s">
        <v>23</v>
      </c>
      <c r="AG84" s="62"/>
      <c r="AH84" s="62"/>
      <c r="AI84" s="62"/>
      <c r="AJ84" s="62"/>
      <c r="AK84" s="62"/>
      <c r="AL84" s="62"/>
      <c r="AM84" s="62"/>
      <c r="AN84" s="62"/>
      <c r="AO84" s="62"/>
    </row>
    <row r="85" spans="2:41" s="52" customFormat="1" ht="25.15" customHeight="1">
      <c r="B85" s="64" t="s">
        <v>50</v>
      </c>
      <c r="C85" s="64" t="s">
        <v>51</v>
      </c>
      <c r="D85" s="65" t="s">
        <v>26</v>
      </c>
      <c r="E85" s="65" t="s">
        <v>27</v>
      </c>
      <c r="F85" s="66" t="s">
        <v>28</v>
      </c>
      <c r="G85" s="67" t="s">
        <v>29</v>
      </c>
      <c r="H85" s="68">
        <f>NETWORKDAYS($F$4,EOMONTH($F$4,0),)</f>
        <v>21</v>
      </c>
      <c r="I85" s="68">
        <f>NETWORKDAYS(EDATE($F$4,1),EOMONTH(EDATE($F$4,1),0),)</f>
        <v>20</v>
      </c>
      <c r="J85" s="69">
        <f>NETWORKDAYS(EDATE($F$4,2),EOMONTH(EDATE($F$4,2),0),)</f>
        <v>23</v>
      </c>
      <c r="K85" s="69">
        <f>NETWORKDAYS(EDATE($F$4,3),EOMONTH(EDATE($F$4,3),0),)</f>
        <v>22</v>
      </c>
      <c r="L85" s="69">
        <f>NETWORKDAYS(EDATE($F$4,4),EOMONTH(EDATE($F$4,4),0),)</f>
        <v>21</v>
      </c>
      <c r="M85" s="69">
        <f>NETWORKDAYS(EDATE($F$4,5),EOMONTH(EDATE($F$4,5),0),)</f>
        <v>22</v>
      </c>
      <c r="N85" s="69">
        <f>NETWORKDAYS(EDATE($F$4,6),EOMONTH(EDATE($F$4,6),0),)</f>
        <v>22</v>
      </c>
      <c r="O85" s="69">
        <f>NETWORKDAYS(EDATE($F$4,7),EOMONTH(EDATE($F$4,7),0),)</f>
        <v>22</v>
      </c>
      <c r="P85" s="69">
        <f>NETWORKDAYS(EDATE($F$4,8),EOMONTH(EDATE($F$4,8),0),)</f>
        <v>22</v>
      </c>
      <c r="Q85" s="69">
        <f>NETWORKDAYS(EDATE($F$4,9),EOMONTH(EDATE($F$4,9),0),)</f>
        <v>21</v>
      </c>
      <c r="R85" s="69">
        <f>NETWORKDAYS(EDATE($F$4,10),EOMONTH(EDATE($F$4,10),0),)</f>
        <v>22</v>
      </c>
      <c r="S85" s="69">
        <f>NETWORKDAYS(EDATE($F$4,11),EOMONTH(EDATE($F$4,11),0),)</f>
        <v>23</v>
      </c>
      <c r="T85" s="69">
        <f>NETWORKDAYS(EDATE($F$4,12),EOMONTH(EDATE($F$4,12),0),)</f>
        <v>21</v>
      </c>
      <c r="U85" s="69">
        <f>NETWORKDAYS(EDATE($F$4,13),EOMONTH(EDATE($F$4,13),0),)</f>
        <v>21</v>
      </c>
      <c r="V85" s="69">
        <f>NETWORKDAYS(EDATE($F$4,14),EOMONTH(EDATE($F$4,14),0),)</f>
        <v>23</v>
      </c>
      <c r="W85" s="69">
        <f>NETWORKDAYS(EDATE($F$4,15),EOMONTH(EDATE($F$4,15),0),)</f>
        <v>20</v>
      </c>
      <c r="X85" s="69">
        <f>NETWORKDAYS(EDATE($F$4,16),EOMONTH(EDATE($F$4,16),0),)</f>
        <v>23</v>
      </c>
      <c r="Y85" s="69">
        <f>NETWORKDAYS(EDATE($F$4,17),EOMONTH(EDATE($F$4,17),0),)</f>
        <v>22</v>
      </c>
      <c r="Z85" s="69">
        <f>NETWORKDAYS(EDATE($F$4,18),EOMONTH(EDATE($F$4,18),0),)</f>
        <v>21</v>
      </c>
      <c r="AA85" s="69">
        <f>NETWORKDAYS(EDATE($F$4,19),EOMONTH(EDATE($F$4,19),0),)</f>
        <v>23</v>
      </c>
      <c r="AB85" s="69">
        <f>NETWORKDAYS(EDATE($F$4,20),EOMONTH(EDATE($F$4,20),0),)</f>
        <v>21</v>
      </c>
      <c r="AC85" s="69">
        <f>NETWORKDAYS(EDATE($F$4,21),EOMONTH(EDATE($F$4,21),0),)</f>
        <v>22</v>
      </c>
      <c r="AD85" s="70">
        <f>NETWORKDAYS(EDATE($F$4,22),EOMONTH(EDATE($F$4,22),0),)</f>
        <v>22</v>
      </c>
      <c r="AE85" s="71" t="s">
        <v>30</v>
      </c>
      <c r="AF85" s="72" t="s">
        <v>31</v>
      </c>
      <c r="AG85" s="73"/>
      <c r="AH85" s="73"/>
      <c r="AI85" s="73"/>
      <c r="AJ85" s="73"/>
      <c r="AK85" s="73"/>
      <c r="AL85" s="73"/>
      <c r="AM85" s="73"/>
      <c r="AN85" s="73"/>
      <c r="AO85" s="73"/>
    </row>
    <row r="86" spans="2:41" s="19" customFormat="1" ht="25.15" customHeight="1">
      <c r="B86" s="84" t="s">
        <v>52</v>
      </c>
      <c r="C86" s="84" t="s">
        <v>53</v>
      </c>
      <c r="D86" s="85">
        <v>1</v>
      </c>
      <c r="E86" s="86">
        <v>50</v>
      </c>
      <c r="F86" s="87"/>
      <c r="G86" s="88"/>
      <c r="H86" s="89">
        <v>21</v>
      </c>
      <c r="I86" s="89"/>
      <c r="J86" s="89"/>
      <c r="K86" s="89"/>
      <c r="L86" s="89"/>
      <c r="M86" s="89"/>
      <c r="N86" s="89"/>
      <c r="O86" s="89"/>
      <c r="P86" s="89"/>
      <c r="Q86" s="89"/>
      <c r="R86" s="89"/>
      <c r="S86" s="89"/>
      <c r="T86" s="89"/>
      <c r="U86" s="89"/>
      <c r="V86" s="89"/>
      <c r="W86" s="89"/>
      <c r="X86" s="89"/>
      <c r="Y86" s="89"/>
      <c r="Z86" s="89"/>
      <c r="AA86" s="89"/>
      <c r="AB86" s="89"/>
      <c r="AC86" s="89"/>
      <c r="AD86" s="90"/>
      <c r="AE86" s="91">
        <f>SUM(H86:AD86)*8</f>
        <v>168</v>
      </c>
      <c r="AF86" s="92">
        <f>AE86*E86*D86</f>
        <v>8400</v>
      </c>
      <c r="AG86" s="93"/>
      <c r="AH86" s="93"/>
      <c r="AI86" s="93"/>
      <c r="AJ86" s="93"/>
      <c r="AK86" s="93"/>
      <c r="AL86" s="93"/>
      <c r="AM86" s="93"/>
      <c r="AN86" s="93"/>
      <c r="AO86" s="93"/>
    </row>
    <row r="87" spans="2:41" s="19" customFormat="1" ht="25.15" customHeight="1">
      <c r="B87" s="94"/>
      <c r="C87" s="94"/>
      <c r="D87" s="95"/>
      <c r="E87" s="96"/>
      <c r="F87" s="97"/>
      <c r="G87" s="98"/>
      <c r="H87" s="99"/>
      <c r="I87" s="99"/>
      <c r="J87" s="99"/>
      <c r="K87" s="99"/>
      <c r="L87" s="99"/>
      <c r="M87" s="99"/>
      <c r="N87" s="99"/>
      <c r="O87" s="99"/>
      <c r="P87" s="99"/>
      <c r="Q87" s="99"/>
      <c r="R87" s="99"/>
      <c r="S87" s="99"/>
      <c r="T87" s="99"/>
      <c r="U87" s="99"/>
      <c r="V87" s="99"/>
      <c r="W87" s="99"/>
      <c r="X87" s="99"/>
      <c r="Y87" s="99"/>
      <c r="Z87" s="99"/>
      <c r="AA87" s="99"/>
      <c r="AB87" s="99"/>
      <c r="AC87" s="99"/>
      <c r="AD87" s="100"/>
      <c r="AE87" s="91">
        <f t="shared" ref="AE87:AE93" si="9">SUM(H87:AD87)*8</f>
        <v>0</v>
      </c>
      <c r="AF87" s="92">
        <f t="shared" ref="AF87:AF93" si="10">AE87*E87*D87</f>
        <v>0</v>
      </c>
      <c r="AG87" s="101"/>
      <c r="AH87" s="93"/>
      <c r="AI87" s="93"/>
      <c r="AJ87" s="93"/>
      <c r="AK87" s="93"/>
      <c r="AL87" s="93"/>
      <c r="AM87" s="93"/>
      <c r="AN87" s="93"/>
      <c r="AO87" s="93"/>
    </row>
    <row r="88" spans="2:41" s="19" customFormat="1" ht="25.15" customHeight="1">
      <c r="B88" s="94"/>
      <c r="C88" s="94"/>
      <c r="D88" s="95"/>
      <c r="E88" s="96"/>
      <c r="F88" s="97"/>
      <c r="G88" s="98"/>
      <c r="H88" s="99"/>
      <c r="I88" s="99"/>
      <c r="J88" s="99"/>
      <c r="K88" s="99"/>
      <c r="L88" s="99"/>
      <c r="M88" s="99"/>
      <c r="N88" s="99"/>
      <c r="O88" s="99"/>
      <c r="P88" s="99"/>
      <c r="Q88" s="99"/>
      <c r="R88" s="99"/>
      <c r="S88" s="99"/>
      <c r="T88" s="99"/>
      <c r="U88" s="99"/>
      <c r="V88" s="99"/>
      <c r="W88" s="99"/>
      <c r="X88" s="99"/>
      <c r="Y88" s="99"/>
      <c r="Z88" s="99"/>
      <c r="AA88" s="99"/>
      <c r="AB88" s="99"/>
      <c r="AC88" s="99"/>
      <c r="AD88" s="100"/>
      <c r="AE88" s="91">
        <f t="shared" si="9"/>
        <v>0</v>
      </c>
      <c r="AF88" s="92">
        <f t="shared" si="10"/>
        <v>0</v>
      </c>
      <c r="AG88" s="93"/>
      <c r="AH88" s="93"/>
      <c r="AI88" s="93"/>
      <c r="AJ88" s="93"/>
      <c r="AK88" s="93"/>
      <c r="AL88" s="93"/>
      <c r="AM88" s="93"/>
      <c r="AN88" s="93"/>
      <c r="AO88" s="93"/>
    </row>
    <row r="89" spans="2:41" s="19" customFormat="1" ht="25.15" customHeight="1">
      <c r="B89" s="94"/>
      <c r="C89" s="94"/>
      <c r="D89" s="95"/>
      <c r="E89" s="96"/>
      <c r="F89" s="97"/>
      <c r="G89" s="98"/>
      <c r="H89" s="99"/>
      <c r="I89" s="99"/>
      <c r="J89" s="99"/>
      <c r="K89" s="99"/>
      <c r="L89" s="99"/>
      <c r="M89" s="99"/>
      <c r="N89" s="99"/>
      <c r="O89" s="99"/>
      <c r="P89" s="99"/>
      <c r="Q89" s="99"/>
      <c r="R89" s="99"/>
      <c r="S89" s="99"/>
      <c r="T89" s="99"/>
      <c r="U89" s="99"/>
      <c r="V89" s="99"/>
      <c r="W89" s="99"/>
      <c r="X89" s="99"/>
      <c r="Y89" s="99"/>
      <c r="Z89" s="99"/>
      <c r="AA89" s="99"/>
      <c r="AB89" s="99"/>
      <c r="AC89" s="99"/>
      <c r="AD89" s="100"/>
      <c r="AE89" s="91">
        <f t="shared" si="9"/>
        <v>0</v>
      </c>
      <c r="AF89" s="92">
        <f t="shared" si="10"/>
        <v>0</v>
      </c>
      <c r="AG89" s="93"/>
      <c r="AH89" s="93"/>
      <c r="AI89" s="93"/>
      <c r="AJ89" s="93"/>
      <c r="AK89" s="93"/>
      <c r="AL89" s="93"/>
      <c r="AM89" s="93"/>
      <c r="AN89" s="93"/>
      <c r="AO89" s="93"/>
    </row>
    <row r="90" spans="2:41" s="19" customFormat="1" ht="25.15" customHeight="1">
      <c r="B90" s="94"/>
      <c r="C90" s="94"/>
      <c r="D90" s="95"/>
      <c r="E90" s="96"/>
      <c r="F90" s="97"/>
      <c r="G90" s="98"/>
      <c r="H90" s="99"/>
      <c r="I90" s="99"/>
      <c r="J90" s="99"/>
      <c r="K90" s="99"/>
      <c r="L90" s="99"/>
      <c r="M90" s="99"/>
      <c r="N90" s="99"/>
      <c r="O90" s="99"/>
      <c r="P90" s="99"/>
      <c r="Q90" s="99"/>
      <c r="R90" s="99"/>
      <c r="S90" s="99"/>
      <c r="T90" s="99"/>
      <c r="U90" s="99"/>
      <c r="V90" s="99"/>
      <c r="W90" s="99"/>
      <c r="X90" s="99"/>
      <c r="Y90" s="99"/>
      <c r="Z90" s="99"/>
      <c r="AA90" s="99"/>
      <c r="AB90" s="99"/>
      <c r="AC90" s="99"/>
      <c r="AD90" s="100"/>
      <c r="AE90" s="91">
        <f t="shared" si="9"/>
        <v>0</v>
      </c>
      <c r="AF90" s="92">
        <f t="shared" si="10"/>
        <v>0</v>
      </c>
      <c r="AG90" s="93"/>
      <c r="AH90" s="93"/>
      <c r="AI90" s="93"/>
      <c r="AJ90" s="93"/>
      <c r="AK90" s="93"/>
      <c r="AL90" s="93"/>
      <c r="AM90" s="93"/>
      <c r="AN90" s="93"/>
      <c r="AO90" s="93"/>
    </row>
    <row r="91" spans="2:41" s="19" customFormat="1" ht="25.15" customHeight="1">
      <c r="B91" s="94"/>
      <c r="C91" s="94"/>
      <c r="D91" s="95"/>
      <c r="E91" s="96"/>
      <c r="F91" s="97"/>
      <c r="G91" s="98"/>
      <c r="H91" s="99"/>
      <c r="I91" s="99"/>
      <c r="J91" s="99"/>
      <c r="K91" s="99"/>
      <c r="L91" s="99"/>
      <c r="M91" s="99"/>
      <c r="N91" s="99"/>
      <c r="O91" s="99"/>
      <c r="P91" s="99"/>
      <c r="Q91" s="99"/>
      <c r="R91" s="99"/>
      <c r="S91" s="99"/>
      <c r="T91" s="99"/>
      <c r="U91" s="99"/>
      <c r="V91" s="99"/>
      <c r="W91" s="99"/>
      <c r="X91" s="99"/>
      <c r="Y91" s="99"/>
      <c r="Z91" s="99"/>
      <c r="AA91" s="99"/>
      <c r="AB91" s="99"/>
      <c r="AC91" s="99"/>
      <c r="AD91" s="100"/>
      <c r="AE91" s="91">
        <f t="shared" si="9"/>
        <v>0</v>
      </c>
      <c r="AF91" s="92">
        <f t="shared" si="10"/>
        <v>0</v>
      </c>
      <c r="AG91" s="93"/>
      <c r="AH91" s="93"/>
      <c r="AI91" s="93"/>
      <c r="AJ91" s="93"/>
      <c r="AK91" s="93"/>
      <c r="AL91" s="93"/>
      <c r="AM91" s="93"/>
      <c r="AN91" s="93"/>
      <c r="AO91" s="93"/>
    </row>
    <row r="92" spans="2:41" s="19" customFormat="1" ht="25.15" customHeight="1">
      <c r="B92" s="94"/>
      <c r="C92" s="94"/>
      <c r="D92" s="95"/>
      <c r="E92" s="96"/>
      <c r="F92" s="97"/>
      <c r="G92" s="98"/>
      <c r="H92" s="99"/>
      <c r="I92" s="99"/>
      <c r="J92" s="99"/>
      <c r="K92" s="99"/>
      <c r="L92" s="99"/>
      <c r="M92" s="99"/>
      <c r="N92" s="99"/>
      <c r="O92" s="99"/>
      <c r="P92" s="99"/>
      <c r="Q92" s="99"/>
      <c r="R92" s="99"/>
      <c r="S92" s="99"/>
      <c r="T92" s="99"/>
      <c r="U92" s="99"/>
      <c r="V92" s="99"/>
      <c r="W92" s="99"/>
      <c r="X92" s="99"/>
      <c r="Y92" s="99"/>
      <c r="Z92" s="99"/>
      <c r="AA92" s="99"/>
      <c r="AB92" s="99"/>
      <c r="AC92" s="99"/>
      <c r="AD92" s="100"/>
      <c r="AE92" s="91">
        <f t="shared" si="9"/>
        <v>0</v>
      </c>
      <c r="AF92" s="92">
        <f t="shared" si="10"/>
        <v>0</v>
      </c>
      <c r="AG92" s="93"/>
      <c r="AH92" s="93"/>
      <c r="AI92" s="93"/>
      <c r="AJ92" s="93"/>
      <c r="AK92" s="93"/>
      <c r="AL92" s="93"/>
      <c r="AM92" s="93"/>
      <c r="AN92" s="93"/>
      <c r="AO92" s="93"/>
    </row>
    <row r="93" spans="2:41" s="19" customFormat="1" ht="25.15" customHeight="1" thickBot="1">
      <c r="B93" s="102"/>
      <c r="C93" s="102"/>
      <c r="D93" s="103"/>
      <c r="E93" s="104"/>
      <c r="F93" s="105"/>
      <c r="G93" s="106"/>
      <c r="H93" s="107"/>
      <c r="I93" s="107"/>
      <c r="J93" s="107"/>
      <c r="K93" s="107"/>
      <c r="L93" s="107"/>
      <c r="M93" s="107"/>
      <c r="N93" s="107"/>
      <c r="O93" s="107"/>
      <c r="P93" s="107"/>
      <c r="Q93" s="107"/>
      <c r="R93" s="107"/>
      <c r="S93" s="107"/>
      <c r="T93" s="107"/>
      <c r="U93" s="107"/>
      <c r="V93" s="107"/>
      <c r="W93" s="107"/>
      <c r="X93" s="107"/>
      <c r="Y93" s="107"/>
      <c r="Z93" s="107"/>
      <c r="AA93" s="107"/>
      <c r="AB93" s="107"/>
      <c r="AC93" s="107"/>
      <c r="AD93" s="108"/>
      <c r="AE93" s="91">
        <f t="shared" si="9"/>
        <v>0</v>
      </c>
      <c r="AF93" s="92">
        <f t="shared" si="10"/>
        <v>0</v>
      </c>
      <c r="AG93" s="93"/>
      <c r="AH93" s="93"/>
      <c r="AI93" s="93"/>
      <c r="AJ93" s="93"/>
      <c r="AK93" s="93"/>
      <c r="AL93" s="93"/>
      <c r="AM93" s="93"/>
      <c r="AN93" s="93"/>
      <c r="AO93" s="93"/>
    </row>
    <row r="94" spans="2:41" s="11" customFormat="1" ht="30" customHeight="1" thickTop="1" thickBot="1">
      <c r="B94" s="109" t="s">
        <v>0</v>
      </c>
      <c r="C94" s="110"/>
      <c r="D94" s="110"/>
      <c r="E94" s="111"/>
      <c r="F94" s="112"/>
      <c r="G94" s="113" t="s">
        <v>46</v>
      </c>
      <c r="H94" s="114">
        <f>SUM(H86:H93)</f>
        <v>21</v>
      </c>
      <c r="I94" s="115">
        <f t="shared" ref="I94:AF94" si="11">SUM(I86:I93)</f>
        <v>0</v>
      </c>
      <c r="J94" s="115">
        <f t="shared" si="11"/>
        <v>0</v>
      </c>
      <c r="K94" s="115">
        <f t="shared" si="11"/>
        <v>0</v>
      </c>
      <c r="L94" s="115">
        <f t="shared" si="11"/>
        <v>0</v>
      </c>
      <c r="M94" s="115">
        <f t="shared" si="11"/>
        <v>0</v>
      </c>
      <c r="N94" s="115">
        <f t="shared" si="11"/>
        <v>0</v>
      </c>
      <c r="O94" s="115">
        <f t="shared" si="11"/>
        <v>0</v>
      </c>
      <c r="P94" s="115">
        <f t="shared" si="11"/>
        <v>0</v>
      </c>
      <c r="Q94" s="115">
        <f t="shared" si="11"/>
        <v>0</v>
      </c>
      <c r="R94" s="115">
        <f t="shared" si="11"/>
        <v>0</v>
      </c>
      <c r="S94" s="115">
        <f t="shared" si="11"/>
        <v>0</v>
      </c>
      <c r="T94" s="115">
        <f t="shared" si="11"/>
        <v>0</v>
      </c>
      <c r="U94" s="115">
        <f t="shared" si="11"/>
        <v>0</v>
      </c>
      <c r="V94" s="115">
        <f t="shared" si="11"/>
        <v>0</v>
      </c>
      <c r="W94" s="115">
        <f t="shared" si="11"/>
        <v>0</v>
      </c>
      <c r="X94" s="115">
        <f t="shared" si="11"/>
        <v>0</v>
      </c>
      <c r="Y94" s="115">
        <f t="shared" si="11"/>
        <v>0</v>
      </c>
      <c r="Z94" s="115">
        <f t="shared" si="11"/>
        <v>0</v>
      </c>
      <c r="AA94" s="115">
        <f t="shared" si="11"/>
        <v>0</v>
      </c>
      <c r="AB94" s="115">
        <f t="shared" si="11"/>
        <v>0</v>
      </c>
      <c r="AC94" s="115">
        <f t="shared" si="11"/>
        <v>0</v>
      </c>
      <c r="AD94" s="116">
        <f t="shared" si="11"/>
        <v>0</v>
      </c>
      <c r="AE94" s="117">
        <f t="shared" si="11"/>
        <v>168</v>
      </c>
      <c r="AF94" s="118">
        <f t="shared" si="11"/>
        <v>8400</v>
      </c>
    </row>
    <row r="95" spans="2:41" s="11" customFormat="1" ht="25.15" customHeight="1" thickBot="1">
      <c r="H95" s="12"/>
      <c r="AE95" s="119" t="s">
        <v>54</v>
      </c>
      <c r="AF95" s="119" t="s">
        <v>55</v>
      </c>
    </row>
    <row r="96" spans="2:41" s="11" customFormat="1" ht="30" customHeight="1" thickTop="1" thickBot="1">
      <c r="E96" s="111"/>
      <c r="F96" s="112"/>
      <c r="G96" s="113" t="s">
        <v>56</v>
      </c>
      <c r="H96" s="120">
        <f>(H49+H94+H65+H81)*8</f>
        <v>672</v>
      </c>
      <c r="I96" s="120">
        <f t="shared" ref="I96:M96" si="12">(I49+I94+I65+I81)*8</f>
        <v>480</v>
      </c>
      <c r="J96" s="120">
        <f t="shared" si="12"/>
        <v>552</v>
      </c>
      <c r="K96" s="120">
        <f t="shared" si="12"/>
        <v>504</v>
      </c>
      <c r="L96" s="120">
        <f t="shared" si="12"/>
        <v>1056</v>
      </c>
      <c r="M96" s="120">
        <f t="shared" si="12"/>
        <v>528</v>
      </c>
      <c r="N96" s="120">
        <f t="shared" ref="N96:AC96" si="13">(N49+N94+N65+N81)*8</f>
        <v>504</v>
      </c>
      <c r="O96" s="120">
        <f t="shared" si="13"/>
        <v>552</v>
      </c>
      <c r="P96" s="120">
        <f t="shared" si="13"/>
        <v>528</v>
      </c>
      <c r="Q96" s="120">
        <f t="shared" si="13"/>
        <v>240</v>
      </c>
      <c r="R96" s="120">
        <f t="shared" si="13"/>
        <v>0</v>
      </c>
      <c r="S96" s="120">
        <f t="shared" si="13"/>
        <v>0</v>
      </c>
      <c r="T96" s="120">
        <f t="shared" si="13"/>
        <v>0</v>
      </c>
      <c r="U96" s="120">
        <f t="shared" si="13"/>
        <v>0</v>
      </c>
      <c r="V96" s="120">
        <f t="shared" si="13"/>
        <v>0</v>
      </c>
      <c r="W96" s="120">
        <f t="shared" si="13"/>
        <v>0</v>
      </c>
      <c r="X96" s="120">
        <f t="shared" si="13"/>
        <v>0</v>
      </c>
      <c r="Y96" s="120">
        <f t="shared" si="13"/>
        <v>0</v>
      </c>
      <c r="Z96" s="120">
        <f t="shared" si="13"/>
        <v>0</v>
      </c>
      <c r="AA96" s="120">
        <f t="shared" si="13"/>
        <v>0</v>
      </c>
      <c r="AB96" s="120">
        <f t="shared" si="13"/>
        <v>0</v>
      </c>
      <c r="AC96" s="120">
        <f t="shared" si="13"/>
        <v>0</v>
      </c>
      <c r="AD96" s="120">
        <f>(AD49+AD94+AD65+AD81)*8</f>
        <v>0</v>
      </c>
      <c r="AE96" s="117">
        <f>SUM(AE49,AE94,AE81,AE65)</f>
        <v>5616</v>
      </c>
      <c r="AF96" s="118">
        <f>SUM(AF49,AF94,AF81,AF65)</f>
        <v>779400</v>
      </c>
    </row>
    <row r="97" spans="2:41" s="11" customFormat="1" ht="25.15" customHeight="1">
      <c r="H97" s="12" t="s">
        <v>57</v>
      </c>
      <c r="AF97" s="121"/>
    </row>
    <row r="98" spans="2:41" s="52" customFormat="1" ht="25.15" customHeight="1">
      <c r="B98" s="13" t="s">
        <v>58</v>
      </c>
      <c r="C98" s="14"/>
      <c r="D98" s="14"/>
      <c r="E98" s="14"/>
      <c r="F98" s="14"/>
      <c r="G98" s="14"/>
      <c r="H98" s="14"/>
      <c r="I98" s="14"/>
      <c r="J98" s="14"/>
      <c r="K98" s="14"/>
      <c r="L98" s="14"/>
      <c r="M98" s="14"/>
      <c r="N98" s="14"/>
      <c r="O98" s="14"/>
      <c r="P98" s="14"/>
      <c r="Q98" s="14"/>
      <c r="R98" s="14"/>
      <c r="S98" s="49"/>
      <c r="T98" s="49"/>
      <c r="U98" s="49"/>
      <c r="V98" s="49"/>
      <c r="W98" s="49"/>
      <c r="X98" s="49"/>
      <c r="Y98" s="49"/>
      <c r="Z98" s="49"/>
      <c r="AA98" s="49"/>
      <c r="AB98" s="49"/>
      <c r="AC98" s="49"/>
      <c r="AD98" s="49"/>
      <c r="AE98" s="50"/>
      <c r="AF98" s="51"/>
      <c r="AG98" s="51"/>
      <c r="AH98" s="51"/>
      <c r="AI98" s="51"/>
      <c r="AJ98" s="51"/>
      <c r="AK98" s="51"/>
      <c r="AL98" s="51"/>
      <c r="AM98" s="51"/>
      <c r="AN98" s="51"/>
      <c r="AO98" s="51"/>
    </row>
    <row r="99" spans="2:41" s="52" customFormat="1" ht="25.15" customHeight="1">
      <c r="B99" s="122" t="s">
        <v>59</v>
      </c>
      <c r="C99" s="123"/>
      <c r="D99" s="123"/>
      <c r="E99" s="123"/>
      <c r="F99" s="123"/>
      <c r="G99" s="123"/>
      <c r="H99" s="123"/>
      <c r="I99" s="123"/>
      <c r="J99" s="123"/>
      <c r="K99" s="123"/>
      <c r="L99" s="123"/>
      <c r="M99" s="123"/>
      <c r="N99" s="123"/>
      <c r="O99" s="123"/>
      <c r="P99" s="123"/>
      <c r="Q99" s="123"/>
      <c r="R99" s="123"/>
      <c r="S99" s="124"/>
      <c r="T99" s="124"/>
      <c r="U99" s="124"/>
      <c r="V99" s="124"/>
      <c r="W99" s="124"/>
      <c r="X99" s="124"/>
      <c r="Y99" s="124"/>
      <c r="Z99" s="124"/>
      <c r="AA99" s="124"/>
      <c r="AB99" s="124"/>
      <c r="AC99" s="124"/>
      <c r="AD99" s="124"/>
      <c r="AE99" s="125"/>
      <c r="AF99" s="51"/>
      <c r="AG99" s="51"/>
      <c r="AH99" s="51"/>
      <c r="AI99" s="51"/>
      <c r="AJ99" s="51"/>
      <c r="AK99" s="51"/>
      <c r="AL99" s="51"/>
      <c r="AM99" s="51"/>
      <c r="AN99" s="51"/>
      <c r="AO99" s="51"/>
    </row>
    <row r="100" spans="2:41" s="52" customFormat="1" ht="25.15" customHeight="1">
      <c r="B100" s="126" t="s">
        <v>60</v>
      </c>
      <c r="C100" s="127"/>
      <c r="D100" s="127"/>
      <c r="E100" s="127"/>
      <c r="F100" s="128"/>
      <c r="G100" s="129"/>
      <c r="H100" s="130" t="str">
        <f>TEXT($F$4,"MMM-YYYY")</f>
        <v>Jan-2027</v>
      </c>
      <c r="I100" s="131" t="str">
        <f>TEXT(EDATE($F$4,1),"MMM-yyyy")</f>
        <v>Feb-2027</v>
      </c>
      <c r="J100" s="132" t="str">
        <f>TEXT(EDATE($F$4,2),"MMM-yyyy")</f>
        <v>Mar-2027</v>
      </c>
      <c r="K100" s="132" t="str">
        <f>TEXT(EDATE($F$4,3),"MMM-yyyy")</f>
        <v>Apr-2027</v>
      </c>
      <c r="L100" s="132" t="str">
        <f>TEXT(EDATE($F$4,4),"MMM-yyyy")</f>
        <v>May-2027</v>
      </c>
      <c r="M100" s="132" t="str">
        <f>TEXT(EDATE($F$4,5),"MMM-yyyy")</f>
        <v>Jun-2027</v>
      </c>
      <c r="N100" s="132" t="str">
        <f>TEXT(EDATE($F$4,6),"MMM-yyyyy")</f>
        <v>Jul-2027</v>
      </c>
      <c r="O100" s="132" t="str">
        <f>TEXT(EDATE($F$4,7),"MMM-yyyy")</f>
        <v>Aug-2027</v>
      </c>
      <c r="P100" s="132" t="str">
        <f>TEXT(EDATE($F$4,8),"MMM-yyyy")</f>
        <v>Sep-2027</v>
      </c>
      <c r="Q100" s="132" t="str">
        <f>TEXT(EDATE($F$4,9),"MMM-yyyy")</f>
        <v>Oct-2027</v>
      </c>
      <c r="R100" s="132" t="str">
        <f>TEXT(EDATE($F$4,10),"MMM-yyyy")</f>
        <v>Nov-2027</v>
      </c>
      <c r="S100" s="132" t="str">
        <f>TEXT(EDATE($F$4,11),"MMM-yyyy")</f>
        <v>Dec-2027</v>
      </c>
      <c r="T100" s="132" t="str">
        <f>TEXT(EDATE($F$4,12),"MMM-yyyy")</f>
        <v>Jan-2028</v>
      </c>
      <c r="U100" s="132" t="str">
        <f>TEXT(EDATE($F$4,13),"MMM-yyyy")</f>
        <v>Feb-2028</v>
      </c>
      <c r="V100" s="132" t="str">
        <f>TEXT(EDATE($F$4,14),"MMM-yyyy")</f>
        <v>Mar-2028</v>
      </c>
      <c r="W100" s="132" t="str">
        <f>TEXT(EDATE($F$4,15),"MMM-yyyy")</f>
        <v>Apr-2028</v>
      </c>
      <c r="X100" s="132" t="str">
        <f>TEXT(EDATE($F$4,16),"MMM-yyyy")</f>
        <v>May-2028</v>
      </c>
      <c r="Y100" s="132" t="str">
        <f>TEXT(EDATE($F$4,17),"MMM-yyyy")</f>
        <v>Jun-2028</v>
      </c>
      <c r="Z100" s="132" t="str">
        <f>TEXT(EDATE($F$4,18),"MMM-yyyy")</f>
        <v>Jul-2028</v>
      </c>
      <c r="AA100" s="132" t="str">
        <f>TEXT(EDATE($F$4,19),"MMM-yyyy")</f>
        <v>Aug-2028</v>
      </c>
      <c r="AB100" s="132" t="str">
        <f>TEXT(EDATE($F$4,20),"MMM-yyyy")</f>
        <v>Sep-2028</v>
      </c>
      <c r="AC100" s="132" t="str">
        <f>TEXT(EDATE($F$4,21),"MMM-yyyy")</f>
        <v>Oct-2028</v>
      </c>
      <c r="AD100" s="133" t="str">
        <f>TEXT(EDATE($F$4,22),"MMM-yyyy")</f>
        <v>Nov-2028</v>
      </c>
      <c r="AE100" s="134" t="s">
        <v>23</v>
      </c>
      <c r="AF100" s="73"/>
      <c r="AG100" s="73"/>
      <c r="AH100" s="73"/>
      <c r="AI100" s="73"/>
      <c r="AJ100" s="73"/>
      <c r="AK100" s="73"/>
      <c r="AL100" s="73"/>
      <c r="AM100" s="73"/>
      <c r="AN100" s="73"/>
      <c r="AO100" s="73"/>
    </row>
    <row r="101" spans="2:41" s="19" customFormat="1" ht="25.15" customHeight="1">
      <c r="B101" s="31" t="s">
        <v>61</v>
      </c>
      <c r="C101" s="32"/>
      <c r="D101" s="32"/>
      <c r="E101" s="32"/>
      <c r="F101" s="135"/>
      <c r="G101" s="98"/>
      <c r="H101" s="136">
        <v>18000</v>
      </c>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8"/>
      <c r="AE101" s="139">
        <f>SUM(H101:AD101)</f>
        <v>18000</v>
      </c>
      <c r="AF101" s="93"/>
      <c r="AG101" s="93"/>
      <c r="AH101" s="93"/>
      <c r="AI101" s="93"/>
      <c r="AJ101" s="93"/>
      <c r="AK101" s="93"/>
      <c r="AL101" s="93"/>
      <c r="AM101" s="93"/>
      <c r="AN101" s="93"/>
      <c r="AO101" s="93"/>
    </row>
    <row r="102" spans="2:41" s="19" customFormat="1" ht="25.15" customHeight="1">
      <c r="B102" s="31" t="s">
        <v>62</v>
      </c>
      <c r="C102" s="32"/>
      <c r="D102" s="32"/>
      <c r="E102" s="32"/>
      <c r="F102" s="135"/>
      <c r="G102" s="98"/>
      <c r="H102" s="140">
        <v>26000</v>
      </c>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2"/>
      <c r="AE102" s="143">
        <f t="shared" ref="AE102:AE107" si="14">SUM(H102:AD102)</f>
        <v>26000</v>
      </c>
      <c r="AF102" s="101"/>
      <c r="AG102" s="101"/>
      <c r="AH102" s="93"/>
      <c r="AI102" s="93"/>
      <c r="AJ102" s="93"/>
      <c r="AK102" s="93"/>
      <c r="AL102" s="93"/>
      <c r="AM102" s="93"/>
      <c r="AN102" s="93"/>
      <c r="AO102" s="93"/>
    </row>
    <row r="103" spans="2:41" s="19" customFormat="1" ht="25.15" customHeight="1">
      <c r="B103" s="31" t="s">
        <v>63</v>
      </c>
      <c r="C103" s="32"/>
      <c r="D103" s="32"/>
      <c r="E103" s="32"/>
      <c r="F103" s="135"/>
      <c r="G103" s="98"/>
      <c r="H103" s="140">
        <v>14500</v>
      </c>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2"/>
      <c r="AE103" s="143">
        <f t="shared" si="14"/>
        <v>14500</v>
      </c>
      <c r="AF103" s="93"/>
      <c r="AG103" s="93"/>
      <c r="AH103" s="93"/>
      <c r="AI103" s="93"/>
      <c r="AJ103" s="93"/>
      <c r="AK103" s="93"/>
      <c r="AL103" s="93"/>
      <c r="AM103" s="93"/>
      <c r="AN103" s="93"/>
      <c r="AO103" s="93"/>
    </row>
    <row r="104" spans="2:41" s="19" customFormat="1" ht="25.15" customHeight="1">
      <c r="B104" s="31" t="s">
        <v>64</v>
      </c>
      <c r="C104" s="32"/>
      <c r="D104" s="32"/>
      <c r="E104" s="32"/>
      <c r="F104" s="135"/>
      <c r="G104" s="98"/>
      <c r="H104" s="140">
        <v>3200</v>
      </c>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2"/>
      <c r="AE104" s="143">
        <f t="shared" si="14"/>
        <v>3200</v>
      </c>
      <c r="AF104" s="93"/>
      <c r="AG104" s="93"/>
      <c r="AH104" s="93"/>
      <c r="AI104" s="93"/>
      <c r="AJ104" s="93"/>
      <c r="AK104" s="93"/>
      <c r="AL104" s="93"/>
      <c r="AM104" s="93"/>
      <c r="AN104" s="93"/>
      <c r="AO104" s="93"/>
    </row>
    <row r="105" spans="2:41" s="19" customFormat="1" ht="25.15" customHeight="1">
      <c r="B105" s="31" t="s">
        <v>65</v>
      </c>
      <c r="C105" s="32"/>
      <c r="D105" s="32"/>
      <c r="E105" s="32"/>
      <c r="F105" s="135"/>
      <c r="G105" s="98"/>
      <c r="H105" s="140"/>
      <c r="I105" s="141"/>
      <c r="J105" s="141"/>
      <c r="K105" s="141"/>
      <c r="L105" s="141"/>
      <c r="M105" s="141"/>
      <c r="N105" s="141"/>
      <c r="O105" s="141"/>
      <c r="P105" s="141"/>
      <c r="Q105" s="141"/>
      <c r="R105" s="141"/>
      <c r="S105" s="141"/>
      <c r="T105" s="141"/>
      <c r="U105" s="141"/>
      <c r="V105" s="141"/>
      <c r="W105" s="141">
        <v>2800</v>
      </c>
      <c r="X105" s="141"/>
      <c r="Y105" s="141"/>
      <c r="Z105" s="141"/>
      <c r="AA105" s="141"/>
      <c r="AB105" s="141"/>
      <c r="AC105" s="141"/>
      <c r="AD105" s="142"/>
      <c r="AE105" s="143">
        <f t="shared" si="14"/>
        <v>2800</v>
      </c>
      <c r="AF105" s="93"/>
      <c r="AG105" s="93"/>
      <c r="AH105" s="93"/>
      <c r="AI105" s="93"/>
      <c r="AJ105" s="93"/>
      <c r="AK105" s="93"/>
      <c r="AL105" s="93"/>
      <c r="AM105" s="93"/>
      <c r="AN105" s="93"/>
      <c r="AO105" s="93"/>
    </row>
    <row r="106" spans="2:41" s="19" customFormat="1" ht="25.15" customHeight="1">
      <c r="B106" s="31" t="s">
        <v>65</v>
      </c>
      <c r="C106" s="32"/>
      <c r="D106" s="32"/>
      <c r="E106" s="32"/>
      <c r="F106" s="135"/>
      <c r="G106" s="98"/>
      <c r="H106" s="140"/>
      <c r="I106" s="141"/>
      <c r="J106" s="141"/>
      <c r="K106" s="141"/>
      <c r="L106" s="141"/>
      <c r="M106" s="141"/>
      <c r="N106" s="141"/>
      <c r="O106" s="141"/>
      <c r="P106" s="141"/>
      <c r="Q106" s="141"/>
      <c r="R106" s="141"/>
      <c r="S106" s="141"/>
      <c r="T106" s="141"/>
      <c r="U106" s="141"/>
      <c r="V106" s="141"/>
      <c r="W106" s="141"/>
      <c r="X106" s="141">
        <v>1100</v>
      </c>
      <c r="Y106" s="141"/>
      <c r="Z106" s="141"/>
      <c r="AA106" s="141"/>
      <c r="AB106" s="141"/>
      <c r="AC106" s="141"/>
      <c r="AD106" s="142"/>
      <c r="AE106" s="143">
        <f t="shared" si="14"/>
        <v>1100</v>
      </c>
      <c r="AF106" s="93"/>
      <c r="AG106" s="93"/>
      <c r="AH106" s="93"/>
      <c r="AI106" s="93"/>
      <c r="AJ106" s="93"/>
      <c r="AK106" s="93"/>
      <c r="AL106" s="93"/>
      <c r="AM106" s="93"/>
      <c r="AN106" s="93"/>
      <c r="AO106" s="93"/>
    </row>
    <row r="107" spans="2:41" s="19" customFormat="1" ht="25.15" customHeight="1" thickBot="1">
      <c r="B107" s="31" t="s">
        <v>65</v>
      </c>
      <c r="C107" s="32"/>
      <c r="D107" s="32"/>
      <c r="E107" s="32"/>
      <c r="F107" s="135"/>
      <c r="G107" s="98"/>
      <c r="H107" s="144"/>
      <c r="I107" s="145"/>
      <c r="J107" s="145"/>
      <c r="K107" s="145"/>
      <c r="L107" s="145"/>
      <c r="M107" s="145"/>
      <c r="N107" s="145"/>
      <c r="O107" s="145"/>
      <c r="P107" s="145"/>
      <c r="Q107" s="145"/>
      <c r="R107" s="145"/>
      <c r="S107" s="145"/>
      <c r="T107" s="145"/>
      <c r="U107" s="145"/>
      <c r="V107" s="145"/>
      <c r="W107" s="145"/>
      <c r="X107" s="145"/>
      <c r="Y107" s="145">
        <v>8500</v>
      </c>
      <c r="Z107" s="145"/>
      <c r="AA107" s="145"/>
      <c r="AB107" s="145"/>
      <c r="AC107" s="145"/>
      <c r="AD107" s="146"/>
      <c r="AE107" s="147">
        <f t="shared" si="14"/>
        <v>8500</v>
      </c>
      <c r="AF107" s="93"/>
      <c r="AG107" s="93"/>
      <c r="AH107" s="93"/>
      <c r="AI107" s="93"/>
      <c r="AJ107" s="93"/>
      <c r="AK107" s="93"/>
      <c r="AL107" s="93"/>
      <c r="AM107" s="93"/>
      <c r="AN107" s="93"/>
      <c r="AO107" s="93"/>
    </row>
    <row r="108" spans="2:41" s="11" customFormat="1" ht="30" customHeight="1" thickTop="1" thickBot="1">
      <c r="B108" s="148" t="s">
        <v>0</v>
      </c>
      <c r="C108" s="149"/>
      <c r="D108" s="149"/>
      <c r="E108" s="150"/>
      <c r="F108" s="151"/>
      <c r="G108" s="152" t="s">
        <v>46</v>
      </c>
      <c r="H108" s="153">
        <f t="shared" ref="H108:AE108" si="15">SUM(H101:H107)</f>
        <v>61700</v>
      </c>
      <c r="I108" s="154">
        <f>SUM(I101:I107)</f>
        <v>0</v>
      </c>
      <c r="J108" s="154">
        <f t="shared" si="15"/>
        <v>0</v>
      </c>
      <c r="K108" s="154">
        <f t="shared" si="15"/>
        <v>0</v>
      </c>
      <c r="L108" s="154">
        <f t="shared" si="15"/>
        <v>0</v>
      </c>
      <c r="M108" s="154">
        <f t="shared" si="15"/>
        <v>0</v>
      </c>
      <c r="N108" s="154">
        <f t="shared" si="15"/>
        <v>0</v>
      </c>
      <c r="O108" s="154">
        <f t="shared" si="15"/>
        <v>0</v>
      </c>
      <c r="P108" s="154">
        <f t="shared" si="15"/>
        <v>0</v>
      </c>
      <c r="Q108" s="154">
        <f t="shared" si="15"/>
        <v>0</v>
      </c>
      <c r="R108" s="154">
        <f t="shared" si="15"/>
        <v>0</v>
      </c>
      <c r="S108" s="154">
        <f t="shared" si="15"/>
        <v>0</v>
      </c>
      <c r="T108" s="154">
        <f t="shared" si="15"/>
        <v>0</v>
      </c>
      <c r="U108" s="154">
        <f t="shared" si="15"/>
        <v>0</v>
      </c>
      <c r="V108" s="154">
        <f t="shared" si="15"/>
        <v>0</v>
      </c>
      <c r="W108" s="154">
        <f t="shared" si="15"/>
        <v>2800</v>
      </c>
      <c r="X108" s="154">
        <f t="shared" si="15"/>
        <v>1100</v>
      </c>
      <c r="Y108" s="154">
        <f t="shared" si="15"/>
        <v>8500</v>
      </c>
      <c r="Z108" s="154">
        <f t="shared" si="15"/>
        <v>0</v>
      </c>
      <c r="AA108" s="154">
        <f t="shared" si="15"/>
        <v>0</v>
      </c>
      <c r="AB108" s="154">
        <f t="shared" si="15"/>
        <v>0</v>
      </c>
      <c r="AC108" s="154">
        <f t="shared" si="15"/>
        <v>0</v>
      </c>
      <c r="AD108" s="155">
        <f t="shared" si="15"/>
        <v>0</v>
      </c>
      <c r="AE108" s="118">
        <f t="shared" si="15"/>
        <v>74100</v>
      </c>
    </row>
    <row r="109" spans="2:41" s="52" customFormat="1" ht="25.15" customHeight="1">
      <c r="B109" s="122" t="s">
        <v>66</v>
      </c>
      <c r="C109" s="123"/>
      <c r="D109" s="123"/>
      <c r="E109" s="123"/>
      <c r="F109" s="123"/>
      <c r="G109" s="123"/>
      <c r="H109" s="123"/>
      <c r="I109" s="123"/>
      <c r="J109" s="123"/>
      <c r="K109" s="123"/>
      <c r="L109" s="123"/>
      <c r="M109" s="123"/>
      <c r="N109" s="123"/>
      <c r="O109" s="123"/>
      <c r="P109" s="123"/>
      <c r="Q109" s="123"/>
      <c r="R109" s="123"/>
      <c r="S109" s="124"/>
      <c r="T109" s="124"/>
      <c r="U109" s="124"/>
      <c r="V109" s="124"/>
      <c r="W109" s="124"/>
      <c r="X109" s="124"/>
      <c r="Y109" s="124"/>
      <c r="Z109" s="124"/>
      <c r="AA109" s="124"/>
      <c r="AB109" s="124"/>
      <c r="AC109" s="124"/>
      <c r="AD109" s="124"/>
      <c r="AE109" s="125"/>
      <c r="AF109" s="51"/>
      <c r="AG109" s="51"/>
      <c r="AH109" s="51"/>
      <c r="AI109" s="51"/>
      <c r="AJ109" s="51"/>
      <c r="AK109" s="51"/>
      <c r="AL109" s="51"/>
      <c r="AM109" s="51"/>
      <c r="AN109" s="51"/>
      <c r="AO109" s="51"/>
    </row>
    <row r="110" spans="2:41" s="52" customFormat="1" ht="25.15" customHeight="1">
      <c r="B110" s="126" t="s">
        <v>60</v>
      </c>
      <c r="C110" s="127"/>
      <c r="D110" s="127"/>
      <c r="E110" s="127"/>
      <c r="F110" s="128"/>
      <c r="G110" s="129"/>
      <c r="H110" s="130" t="str">
        <f>TEXT($F$4,"MMM-YYYY")</f>
        <v>Jan-2027</v>
      </c>
      <c r="I110" s="131" t="str">
        <f>TEXT(EDATE($F$4,1),"MMM-yyyy")</f>
        <v>Feb-2027</v>
      </c>
      <c r="J110" s="132" t="str">
        <f>TEXT(EDATE($F$4,2),"MMM-yyyy")</f>
        <v>Mar-2027</v>
      </c>
      <c r="K110" s="132" t="str">
        <f>TEXT(EDATE($F$4,3),"MMM-yyyy")</f>
        <v>Apr-2027</v>
      </c>
      <c r="L110" s="132" t="str">
        <f>TEXT(EDATE($F$4,4),"MMM-yyyy")</f>
        <v>May-2027</v>
      </c>
      <c r="M110" s="132" t="str">
        <f>TEXT(EDATE($F$4,5),"MMM-yyyy")</f>
        <v>Jun-2027</v>
      </c>
      <c r="N110" s="132" t="str">
        <f>TEXT(EDATE($F$4,6),"MMM-yyyyy")</f>
        <v>Jul-2027</v>
      </c>
      <c r="O110" s="132" t="str">
        <f>TEXT(EDATE($F$4,7),"MMM-yyyy")</f>
        <v>Aug-2027</v>
      </c>
      <c r="P110" s="132" t="str">
        <f>TEXT(EDATE($F$4,8),"MMM-yyyy")</f>
        <v>Sep-2027</v>
      </c>
      <c r="Q110" s="132" t="str">
        <f>TEXT(EDATE($F$4,9),"MMM-yyyy")</f>
        <v>Oct-2027</v>
      </c>
      <c r="R110" s="132" t="str">
        <f>TEXT(EDATE($F$4,10),"MMM-yyyy")</f>
        <v>Nov-2027</v>
      </c>
      <c r="S110" s="132" t="str">
        <f>TEXT(EDATE($F$4,11),"MMM-yyyy")</f>
        <v>Dec-2027</v>
      </c>
      <c r="T110" s="132" t="str">
        <f>TEXT(EDATE($F$4,12),"MMM-yyyy")</f>
        <v>Jan-2028</v>
      </c>
      <c r="U110" s="132" t="str">
        <f>TEXT(EDATE($F$4,13),"MMM-yyyy")</f>
        <v>Feb-2028</v>
      </c>
      <c r="V110" s="132" t="str">
        <f>TEXT(EDATE($F$4,14),"MMM-yyyy")</f>
        <v>Mar-2028</v>
      </c>
      <c r="W110" s="132" t="str">
        <f>TEXT(EDATE($F$4,15),"MMM-yyyy")</f>
        <v>Apr-2028</v>
      </c>
      <c r="X110" s="132" t="str">
        <f>TEXT(EDATE($F$4,16),"MMM-yyyy")</f>
        <v>May-2028</v>
      </c>
      <c r="Y110" s="132" t="str">
        <f>TEXT(EDATE($F$4,17),"MMM-yyyy")</f>
        <v>Jun-2028</v>
      </c>
      <c r="Z110" s="132" t="str">
        <f>TEXT(EDATE($F$4,18),"MMM-yyyy")</f>
        <v>Jul-2028</v>
      </c>
      <c r="AA110" s="132" t="str">
        <f>TEXT(EDATE($F$4,19),"MMM-yyyy")</f>
        <v>Aug-2028</v>
      </c>
      <c r="AB110" s="132" t="str">
        <f>TEXT(EDATE($F$4,20),"MMM-yyyy")</f>
        <v>Sep-2028</v>
      </c>
      <c r="AC110" s="132" t="str">
        <f>TEXT(EDATE($F$4,21),"MMM-yyyy")</f>
        <v>Oct-2028</v>
      </c>
      <c r="AD110" s="133" t="str">
        <f>TEXT(EDATE($F$4,22),"MMM-yyyy")</f>
        <v>Nov-2028</v>
      </c>
      <c r="AE110" s="134" t="s">
        <v>23</v>
      </c>
      <c r="AF110" s="73"/>
      <c r="AG110" s="73"/>
      <c r="AH110" s="73"/>
      <c r="AI110" s="73"/>
      <c r="AJ110" s="73"/>
      <c r="AK110" s="73"/>
      <c r="AL110" s="73"/>
      <c r="AM110" s="73"/>
      <c r="AN110" s="73"/>
      <c r="AO110" s="73"/>
    </row>
    <row r="111" spans="2:41" s="19" customFormat="1" ht="25.15" customHeight="1">
      <c r="B111" s="31" t="s">
        <v>61</v>
      </c>
      <c r="C111" s="32"/>
      <c r="D111" s="32"/>
      <c r="E111" s="32"/>
      <c r="F111" s="135"/>
      <c r="G111" s="98"/>
      <c r="H111" s="136">
        <v>18000</v>
      </c>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8"/>
      <c r="AE111" s="139">
        <f>SUM(H111:AD111)</f>
        <v>18000</v>
      </c>
      <c r="AF111" s="93"/>
      <c r="AG111" s="93"/>
      <c r="AH111" s="93"/>
      <c r="AI111" s="93"/>
      <c r="AJ111" s="93"/>
      <c r="AK111" s="93"/>
      <c r="AL111" s="93"/>
      <c r="AM111" s="93"/>
      <c r="AN111" s="93"/>
      <c r="AO111" s="93"/>
    </row>
    <row r="112" spans="2:41" s="19" customFormat="1" ht="25.15" customHeight="1">
      <c r="B112" s="31" t="s">
        <v>62</v>
      </c>
      <c r="C112" s="32"/>
      <c r="D112" s="32"/>
      <c r="E112" s="32"/>
      <c r="F112" s="135"/>
      <c r="G112" s="98"/>
      <c r="H112" s="140">
        <v>26000</v>
      </c>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2"/>
      <c r="AE112" s="143">
        <f t="shared" ref="AE112:AE117" si="16">SUM(H112:AD112)</f>
        <v>26000</v>
      </c>
      <c r="AF112" s="101"/>
      <c r="AG112" s="101"/>
      <c r="AH112" s="93"/>
      <c r="AI112" s="93"/>
      <c r="AJ112" s="93"/>
      <c r="AK112" s="93"/>
      <c r="AL112" s="93"/>
      <c r="AM112" s="93"/>
      <c r="AN112" s="93"/>
      <c r="AO112" s="93"/>
    </row>
    <row r="113" spans="2:41" s="19" customFormat="1" ht="25.15" customHeight="1">
      <c r="B113" s="31" t="s">
        <v>63</v>
      </c>
      <c r="C113" s="32"/>
      <c r="D113" s="32"/>
      <c r="E113" s="32"/>
      <c r="F113" s="135"/>
      <c r="G113" s="98"/>
      <c r="H113" s="140">
        <v>14500</v>
      </c>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2"/>
      <c r="AE113" s="143">
        <f t="shared" si="16"/>
        <v>14500</v>
      </c>
      <c r="AF113" s="93"/>
      <c r="AG113" s="93"/>
      <c r="AH113" s="93"/>
      <c r="AI113" s="93"/>
      <c r="AJ113" s="93"/>
      <c r="AK113" s="93"/>
      <c r="AL113" s="93"/>
      <c r="AM113" s="93"/>
      <c r="AN113" s="93"/>
      <c r="AO113" s="93"/>
    </row>
    <row r="114" spans="2:41" s="19" customFormat="1" ht="25.15" customHeight="1">
      <c r="B114" s="31" t="s">
        <v>64</v>
      </c>
      <c r="C114" s="32"/>
      <c r="D114" s="32"/>
      <c r="E114" s="32"/>
      <c r="F114" s="135"/>
      <c r="G114" s="98"/>
      <c r="H114" s="140">
        <v>3200</v>
      </c>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2"/>
      <c r="AE114" s="143">
        <f t="shared" si="16"/>
        <v>3200</v>
      </c>
      <c r="AF114" s="93"/>
      <c r="AG114" s="93"/>
      <c r="AH114" s="93"/>
      <c r="AI114" s="93"/>
      <c r="AJ114" s="93"/>
      <c r="AK114" s="93"/>
      <c r="AL114" s="93"/>
      <c r="AM114" s="93"/>
      <c r="AN114" s="93"/>
      <c r="AO114" s="93"/>
    </row>
    <row r="115" spans="2:41" s="19" customFormat="1" ht="25.15" customHeight="1">
      <c r="B115" s="31" t="s">
        <v>65</v>
      </c>
      <c r="C115" s="32"/>
      <c r="D115" s="32"/>
      <c r="E115" s="32"/>
      <c r="F115" s="135"/>
      <c r="G115" s="98"/>
      <c r="H115" s="140"/>
      <c r="I115" s="141"/>
      <c r="J115" s="141"/>
      <c r="K115" s="141"/>
      <c r="L115" s="141"/>
      <c r="M115" s="141"/>
      <c r="N115" s="141"/>
      <c r="O115" s="141"/>
      <c r="P115" s="141"/>
      <c r="Q115" s="141"/>
      <c r="R115" s="141"/>
      <c r="S115" s="141"/>
      <c r="T115" s="141"/>
      <c r="U115" s="141"/>
      <c r="V115" s="141"/>
      <c r="W115" s="141">
        <v>2800</v>
      </c>
      <c r="X115" s="141"/>
      <c r="Y115" s="141"/>
      <c r="Z115" s="141"/>
      <c r="AA115" s="141"/>
      <c r="AB115" s="141"/>
      <c r="AC115" s="141"/>
      <c r="AD115" s="142"/>
      <c r="AE115" s="143">
        <f t="shared" si="16"/>
        <v>2800</v>
      </c>
      <c r="AF115" s="93"/>
      <c r="AG115" s="93"/>
      <c r="AH115" s="93"/>
      <c r="AI115" s="93"/>
      <c r="AJ115" s="93"/>
      <c r="AK115" s="93"/>
      <c r="AL115" s="93"/>
      <c r="AM115" s="93"/>
      <c r="AN115" s="93"/>
      <c r="AO115" s="93"/>
    </row>
    <row r="116" spans="2:41" s="19" customFormat="1" ht="25.15" customHeight="1">
      <c r="B116" s="31" t="s">
        <v>65</v>
      </c>
      <c r="C116" s="32"/>
      <c r="D116" s="32"/>
      <c r="E116" s="32"/>
      <c r="F116" s="135"/>
      <c r="G116" s="98"/>
      <c r="H116" s="140"/>
      <c r="I116" s="141"/>
      <c r="J116" s="141"/>
      <c r="K116" s="141"/>
      <c r="L116" s="141"/>
      <c r="M116" s="141"/>
      <c r="N116" s="141"/>
      <c r="O116" s="141"/>
      <c r="P116" s="141"/>
      <c r="Q116" s="141"/>
      <c r="R116" s="141"/>
      <c r="S116" s="141"/>
      <c r="T116" s="141"/>
      <c r="U116" s="141"/>
      <c r="V116" s="141"/>
      <c r="W116" s="141"/>
      <c r="X116" s="141">
        <v>1100</v>
      </c>
      <c r="Y116" s="141"/>
      <c r="Z116" s="141"/>
      <c r="AA116" s="141"/>
      <c r="AB116" s="141"/>
      <c r="AC116" s="141"/>
      <c r="AD116" s="142"/>
      <c r="AE116" s="143">
        <f t="shared" si="16"/>
        <v>1100</v>
      </c>
      <c r="AF116" s="93"/>
      <c r="AG116" s="93"/>
      <c r="AH116" s="93"/>
      <c r="AI116" s="93"/>
      <c r="AJ116" s="93"/>
      <c r="AK116" s="93"/>
      <c r="AL116" s="93"/>
      <c r="AM116" s="93"/>
      <c r="AN116" s="93"/>
      <c r="AO116" s="93"/>
    </row>
    <row r="117" spans="2:41" s="19" customFormat="1" ht="25.15" customHeight="1" thickBot="1">
      <c r="B117" s="31" t="s">
        <v>65</v>
      </c>
      <c r="C117" s="32"/>
      <c r="D117" s="32"/>
      <c r="E117" s="32"/>
      <c r="F117" s="135"/>
      <c r="G117" s="98"/>
      <c r="H117" s="144"/>
      <c r="I117" s="145"/>
      <c r="J117" s="145"/>
      <c r="K117" s="145"/>
      <c r="L117" s="145"/>
      <c r="M117" s="145"/>
      <c r="N117" s="145"/>
      <c r="O117" s="145"/>
      <c r="P117" s="145"/>
      <c r="Q117" s="145"/>
      <c r="R117" s="145"/>
      <c r="S117" s="145"/>
      <c r="T117" s="145"/>
      <c r="U117" s="145"/>
      <c r="V117" s="145"/>
      <c r="W117" s="145"/>
      <c r="X117" s="145"/>
      <c r="Y117" s="145">
        <v>8500</v>
      </c>
      <c r="Z117" s="145"/>
      <c r="AA117" s="145"/>
      <c r="AB117" s="145"/>
      <c r="AC117" s="145"/>
      <c r="AD117" s="146"/>
      <c r="AE117" s="147">
        <f t="shared" si="16"/>
        <v>8500</v>
      </c>
      <c r="AF117" s="93"/>
      <c r="AG117" s="93"/>
      <c r="AH117" s="93"/>
      <c r="AI117" s="93"/>
      <c r="AJ117" s="93"/>
      <c r="AK117" s="93"/>
      <c r="AL117" s="93"/>
      <c r="AM117" s="93"/>
      <c r="AN117" s="93"/>
      <c r="AO117" s="93"/>
    </row>
    <row r="118" spans="2:41" s="11" customFormat="1" ht="30" customHeight="1" thickTop="1" thickBot="1">
      <c r="B118" s="148" t="s">
        <v>0</v>
      </c>
      <c r="C118" s="149"/>
      <c r="D118" s="149"/>
      <c r="E118" s="150"/>
      <c r="F118" s="151"/>
      <c r="G118" s="152" t="s">
        <v>46</v>
      </c>
      <c r="H118" s="153">
        <f t="shared" ref="H118:AE118" si="17">SUM(H111:H117)</f>
        <v>61700</v>
      </c>
      <c r="I118" s="154">
        <f t="shared" si="17"/>
        <v>0</v>
      </c>
      <c r="J118" s="154">
        <f t="shared" si="17"/>
        <v>0</v>
      </c>
      <c r="K118" s="154">
        <f t="shared" si="17"/>
        <v>0</v>
      </c>
      <c r="L118" s="154">
        <f t="shared" si="17"/>
        <v>0</v>
      </c>
      <c r="M118" s="154">
        <f t="shared" si="17"/>
        <v>0</v>
      </c>
      <c r="N118" s="154">
        <f t="shared" si="17"/>
        <v>0</v>
      </c>
      <c r="O118" s="154">
        <f t="shared" si="17"/>
        <v>0</v>
      </c>
      <c r="P118" s="154">
        <f t="shared" si="17"/>
        <v>0</v>
      </c>
      <c r="Q118" s="154">
        <f t="shared" si="17"/>
        <v>0</v>
      </c>
      <c r="R118" s="154">
        <f t="shared" si="17"/>
        <v>0</v>
      </c>
      <c r="S118" s="154">
        <f t="shared" si="17"/>
        <v>0</v>
      </c>
      <c r="T118" s="154">
        <f t="shared" si="17"/>
        <v>0</v>
      </c>
      <c r="U118" s="154">
        <f t="shared" si="17"/>
        <v>0</v>
      </c>
      <c r="V118" s="154">
        <f t="shared" si="17"/>
        <v>0</v>
      </c>
      <c r="W118" s="154">
        <f t="shared" si="17"/>
        <v>2800</v>
      </c>
      <c r="X118" s="154">
        <f t="shared" si="17"/>
        <v>1100</v>
      </c>
      <c r="Y118" s="154">
        <f t="shared" si="17"/>
        <v>8500</v>
      </c>
      <c r="Z118" s="154">
        <f t="shared" si="17"/>
        <v>0</v>
      </c>
      <c r="AA118" s="154">
        <f t="shared" si="17"/>
        <v>0</v>
      </c>
      <c r="AB118" s="154">
        <f t="shared" si="17"/>
        <v>0</v>
      </c>
      <c r="AC118" s="154">
        <f t="shared" si="17"/>
        <v>0</v>
      </c>
      <c r="AD118" s="155">
        <f t="shared" si="17"/>
        <v>0</v>
      </c>
      <c r="AE118" s="118">
        <f t="shared" si="17"/>
        <v>74100</v>
      </c>
    </row>
    <row r="119" spans="2:41" s="52" customFormat="1" ht="25.15" customHeight="1">
      <c r="B119" s="122" t="s">
        <v>67</v>
      </c>
      <c r="C119" s="123"/>
      <c r="D119" s="123"/>
      <c r="E119" s="123"/>
      <c r="F119" s="123"/>
      <c r="G119" s="123"/>
      <c r="H119" s="123"/>
      <c r="I119" s="123"/>
      <c r="J119" s="123"/>
      <c r="K119" s="123"/>
      <c r="L119" s="123"/>
      <c r="M119" s="123"/>
      <c r="N119" s="123"/>
      <c r="O119" s="123"/>
      <c r="P119" s="123"/>
      <c r="Q119" s="123"/>
      <c r="R119" s="123"/>
      <c r="S119" s="124"/>
      <c r="T119" s="124"/>
      <c r="U119" s="124"/>
      <c r="V119" s="124"/>
      <c r="W119" s="124"/>
      <c r="X119" s="124"/>
      <c r="Y119" s="124"/>
      <c r="Z119" s="124"/>
      <c r="AA119" s="124"/>
      <c r="AB119" s="124"/>
      <c r="AC119" s="124"/>
      <c r="AD119" s="124"/>
      <c r="AE119" s="125"/>
      <c r="AF119" s="51"/>
      <c r="AG119" s="51"/>
      <c r="AH119" s="51"/>
      <c r="AI119" s="51"/>
      <c r="AJ119" s="51"/>
      <c r="AK119" s="51"/>
      <c r="AL119" s="51"/>
      <c r="AM119" s="51"/>
      <c r="AN119" s="51"/>
      <c r="AO119" s="51"/>
    </row>
    <row r="120" spans="2:41" s="52" customFormat="1" ht="25.15" customHeight="1">
      <c r="B120" s="126" t="s">
        <v>60</v>
      </c>
      <c r="C120" s="127"/>
      <c r="D120" s="127"/>
      <c r="E120" s="127"/>
      <c r="F120" s="128"/>
      <c r="G120" s="129"/>
      <c r="H120" s="130" t="str">
        <f>TEXT($F$4,"MMM-YYYY")</f>
        <v>Jan-2027</v>
      </c>
      <c r="I120" s="131" t="str">
        <f>TEXT(EDATE($F$4,1),"MMM-yyyy")</f>
        <v>Feb-2027</v>
      </c>
      <c r="J120" s="132" t="str">
        <f>TEXT(EDATE($F$4,2),"MMM-yyyy")</f>
        <v>Mar-2027</v>
      </c>
      <c r="K120" s="132" t="str">
        <f>TEXT(EDATE($F$4,3),"MMM-yyyy")</f>
        <v>Apr-2027</v>
      </c>
      <c r="L120" s="132" t="str">
        <f>TEXT(EDATE($F$4,4),"MMM-yyyy")</f>
        <v>May-2027</v>
      </c>
      <c r="M120" s="132" t="str">
        <f>TEXT(EDATE($F$4,5),"MMM-yyyy")</f>
        <v>Jun-2027</v>
      </c>
      <c r="N120" s="132" t="str">
        <f>TEXT(EDATE($F$4,6),"MMM-yyyyy")</f>
        <v>Jul-2027</v>
      </c>
      <c r="O120" s="132" t="str">
        <f>TEXT(EDATE($F$4,7),"MMM-yyyy")</f>
        <v>Aug-2027</v>
      </c>
      <c r="P120" s="132" t="str">
        <f>TEXT(EDATE($F$4,8),"MMM-yyyy")</f>
        <v>Sep-2027</v>
      </c>
      <c r="Q120" s="132" t="str">
        <f>TEXT(EDATE($F$4,9),"MMM-yyyy")</f>
        <v>Oct-2027</v>
      </c>
      <c r="R120" s="132" t="str">
        <f>TEXT(EDATE($F$4,10),"MMM-yyyy")</f>
        <v>Nov-2027</v>
      </c>
      <c r="S120" s="132" t="str">
        <f>TEXT(EDATE($F$4,11),"MMM-yyyy")</f>
        <v>Dec-2027</v>
      </c>
      <c r="T120" s="132" t="str">
        <f>TEXT(EDATE($F$4,12),"MMM-yyyy")</f>
        <v>Jan-2028</v>
      </c>
      <c r="U120" s="132" t="str">
        <f>TEXT(EDATE($F$4,13),"MMM-yyyy")</f>
        <v>Feb-2028</v>
      </c>
      <c r="V120" s="132" t="str">
        <f>TEXT(EDATE($F$4,14),"MMM-yyyy")</f>
        <v>Mar-2028</v>
      </c>
      <c r="W120" s="132" t="str">
        <f>TEXT(EDATE($F$4,15),"MMM-yyyy")</f>
        <v>Apr-2028</v>
      </c>
      <c r="X120" s="132" t="str">
        <f>TEXT(EDATE($F$4,16),"MMM-yyyy")</f>
        <v>May-2028</v>
      </c>
      <c r="Y120" s="132" t="str">
        <f>TEXT(EDATE($F$4,17),"MMM-yyyy")</f>
        <v>Jun-2028</v>
      </c>
      <c r="Z120" s="132" t="str">
        <f>TEXT(EDATE($F$4,18),"MMM-yyyy")</f>
        <v>Jul-2028</v>
      </c>
      <c r="AA120" s="132" t="str">
        <f>TEXT(EDATE($F$4,19),"MMM-yyyy")</f>
        <v>Aug-2028</v>
      </c>
      <c r="AB120" s="132" t="str">
        <f>TEXT(EDATE($F$4,20),"MMM-yyyy")</f>
        <v>Sep-2028</v>
      </c>
      <c r="AC120" s="132" t="str">
        <f>TEXT(EDATE($F$4,21),"MMM-yyyy")</f>
        <v>Oct-2028</v>
      </c>
      <c r="AD120" s="133" t="str">
        <f>TEXT(EDATE($F$4,22),"MMM-yyyy")</f>
        <v>Nov-2028</v>
      </c>
      <c r="AE120" s="134" t="s">
        <v>23</v>
      </c>
      <c r="AF120" s="73"/>
      <c r="AG120" s="73"/>
      <c r="AH120" s="73"/>
      <c r="AI120" s="73"/>
      <c r="AJ120" s="73"/>
      <c r="AK120" s="73"/>
      <c r="AL120" s="73"/>
      <c r="AM120" s="73"/>
      <c r="AN120" s="73"/>
      <c r="AO120" s="73"/>
    </row>
    <row r="121" spans="2:41" s="19" customFormat="1" ht="25.15" customHeight="1">
      <c r="B121" s="31" t="s">
        <v>61</v>
      </c>
      <c r="C121" s="32"/>
      <c r="D121" s="32"/>
      <c r="E121" s="32"/>
      <c r="F121" s="135"/>
      <c r="G121" s="98"/>
      <c r="H121" s="136">
        <v>18000</v>
      </c>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8"/>
      <c r="AE121" s="139">
        <f>SUM(H121:AD121)</f>
        <v>18000</v>
      </c>
      <c r="AF121" s="93"/>
      <c r="AG121" s="93"/>
      <c r="AH121" s="93"/>
      <c r="AI121" s="93"/>
      <c r="AJ121" s="93"/>
      <c r="AK121" s="93"/>
      <c r="AL121" s="93"/>
      <c r="AM121" s="93"/>
      <c r="AN121" s="93"/>
      <c r="AO121" s="93"/>
    </row>
    <row r="122" spans="2:41" s="19" customFormat="1" ht="25.15" customHeight="1">
      <c r="B122" s="31" t="s">
        <v>62</v>
      </c>
      <c r="C122" s="32"/>
      <c r="D122" s="32"/>
      <c r="E122" s="32"/>
      <c r="F122" s="135"/>
      <c r="G122" s="98"/>
      <c r="H122" s="140">
        <v>26000</v>
      </c>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2"/>
      <c r="AE122" s="143">
        <f t="shared" ref="AE122:AE127" si="18">SUM(H122:AD122)</f>
        <v>26000</v>
      </c>
      <c r="AF122" s="101"/>
      <c r="AG122" s="101"/>
      <c r="AH122" s="93"/>
      <c r="AI122" s="93"/>
      <c r="AJ122" s="93"/>
      <c r="AK122" s="93"/>
      <c r="AL122" s="93"/>
      <c r="AM122" s="93"/>
      <c r="AN122" s="93"/>
      <c r="AO122" s="93"/>
    </row>
    <row r="123" spans="2:41" s="19" customFormat="1" ht="25.15" customHeight="1">
      <c r="B123" s="31" t="s">
        <v>63</v>
      </c>
      <c r="C123" s="32"/>
      <c r="D123" s="32"/>
      <c r="E123" s="32"/>
      <c r="F123" s="135"/>
      <c r="G123" s="98"/>
      <c r="H123" s="140">
        <v>14500</v>
      </c>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2"/>
      <c r="AE123" s="143">
        <f t="shared" si="18"/>
        <v>14500</v>
      </c>
      <c r="AF123" s="93"/>
      <c r="AG123" s="93"/>
      <c r="AH123" s="93"/>
      <c r="AI123" s="93"/>
      <c r="AJ123" s="93"/>
      <c r="AK123" s="93"/>
      <c r="AL123" s="93"/>
      <c r="AM123" s="93"/>
      <c r="AN123" s="93"/>
      <c r="AO123" s="93"/>
    </row>
    <row r="124" spans="2:41" s="19" customFormat="1" ht="25.15" customHeight="1">
      <c r="B124" s="31" t="s">
        <v>64</v>
      </c>
      <c r="C124" s="32"/>
      <c r="D124" s="32"/>
      <c r="E124" s="32"/>
      <c r="F124" s="135"/>
      <c r="G124" s="98"/>
      <c r="H124" s="140">
        <v>3200</v>
      </c>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2"/>
      <c r="AE124" s="143">
        <f t="shared" si="18"/>
        <v>3200</v>
      </c>
      <c r="AF124" s="93"/>
      <c r="AG124" s="93"/>
      <c r="AH124" s="93"/>
      <c r="AI124" s="93"/>
      <c r="AJ124" s="93"/>
      <c r="AK124" s="93"/>
      <c r="AL124" s="93"/>
      <c r="AM124" s="93"/>
      <c r="AN124" s="93"/>
      <c r="AO124" s="93"/>
    </row>
    <row r="125" spans="2:41" s="19" customFormat="1" ht="25.15" customHeight="1">
      <c r="B125" s="31" t="s">
        <v>65</v>
      </c>
      <c r="C125" s="32"/>
      <c r="D125" s="32"/>
      <c r="E125" s="32"/>
      <c r="F125" s="135"/>
      <c r="G125" s="98"/>
      <c r="H125" s="140"/>
      <c r="I125" s="141"/>
      <c r="J125" s="141"/>
      <c r="K125" s="141"/>
      <c r="L125" s="141"/>
      <c r="M125" s="141"/>
      <c r="N125" s="141"/>
      <c r="O125" s="141"/>
      <c r="P125" s="141"/>
      <c r="Q125" s="141"/>
      <c r="R125" s="141"/>
      <c r="S125" s="141"/>
      <c r="T125" s="141"/>
      <c r="U125" s="141"/>
      <c r="V125" s="141"/>
      <c r="W125" s="141">
        <v>2800</v>
      </c>
      <c r="X125" s="141"/>
      <c r="Y125" s="141"/>
      <c r="Z125" s="141"/>
      <c r="AA125" s="141"/>
      <c r="AB125" s="141"/>
      <c r="AC125" s="141"/>
      <c r="AD125" s="142"/>
      <c r="AE125" s="143">
        <f t="shared" si="18"/>
        <v>2800</v>
      </c>
      <c r="AF125" s="93"/>
      <c r="AG125" s="93"/>
      <c r="AH125" s="93"/>
      <c r="AI125" s="93"/>
      <c r="AJ125" s="93"/>
      <c r="AK125" s="93"/>
      <c r="AL125" s="93"/>
      <c r="AM125" s="93"/>
      <c r="AN125" s="93"/>
      <c r="AO125" s="93"/>
    </row>
    <row r="126" spans="2:41" s="19" customFormat="1" ht="25.15" customHeight="1">
      <c r="B126" s="31" t="s">
        <v>65</v>
      </c>
      <c r="C126" s="32"/>
      <c r="D126" s="32"/>
      <c r="E126" s="32"/>
      <c r="F126" s="135"/>
      <c r="G126" s="98"/>
      <c r="H126" s="140"/>
      <c r="I126" s="141"/>
      <c r="J126" s="141"/>
      <c r="K126" s="141"/>
      <c r="L126" s="141"/>
      <c r="M126" s="141"/>
      <c r="N126" s="141"/>
      <c r="O126" s="141"/>
      <c r="P126" s="141"/>
      <c r="Q126" s="141"/>
      <c r="R126" s="141"/>
      <c r="S126" s="141"/>
      <c r="T126" s="141"/>
      <c r="U126" s="141"/>
      <c r="V126" s="141"/>
      <c r="W126" s="141"/>
      <c r="X126" s="141">
        <v>1100</v>
      </c>
      <c r="Y126" s="141"/>
      <c r="Z126" s="141"/>
      <c r="AA126" s="141"/>
      <c r="AB126" s="141"/>
      <c r="AC126" s="141"/>
      <c r="AD126" s="142"/>
      <c r="AE126" s="143">
        <f t="shared" si="18"/>
        <v>1100</v>
      </c>
      <c r="AF126" s="93"/>
      <c r="AG126" s="93"/>
      <c r="AH126" s="93"/>
      <c r="AI126" s="93"/>
      <c r="AJ126" s="93"/>
      <c r="AK126" s="93"/>
      <c r="AL126" s="93"/>
      <c r="AM126" s="93"/>
      <c r="AN126" s="93"/>
      <c r="AO126" s="93"/>
    </row>
    <row r="127" spans="2:41" s="19" customFormat="1" ht="25.15" customHeight="1" thickBot="1">
      <c r="B127" s="31" t="s">
        <v>65</v>
      </c>
      <c r="C127" s="32"/>
      <c r="D127" s="32"/>
      <c r="E127" s="32"/>
      <c r="F127" s="135"/>
      <c r="G127" s="98"/>
      <c r="H127" s="144"/>
      <c r="I127" s="145"/>
      <c r="J127" s="145"/>
      <c r="K127" s="145"/>
      <c r="L127" s="145"/>
      <c r="M127" s="145"/>
      <c r="N127" s="145"/>
      <c r="O127" s="145"/>
      <c r="P127" s="145"/>
      <c r="Q127" s="145"/>
      <c r="R127" s="145"/>
      <c r="S127" s="145"/>
      <c r="T127" s="145"/>
      <c r="U127" s="145"/>
      <c r="V127" s="145"/>
      <c r="W127" s="145"/>
      <c r="X127" s="145"/>
      <c r="Y127" s="145">
        <v>8500</v>
      </c>
      <c r="Z127" s="145"/>
      <c r="AA127" s="145"/>
      <c r="AB127" s="145"/>
      <c r="AC127" s="145"/>
      <c r="AD127" s="146"/>
      <c r="AE127" s="147">
        <f t="shared" si="18"/>
        <v>8500</v>
      </c>
      <c r="AF127" s="93"/>
      <c r="AG127" s="93"/>
      <c r="AH127" s="93"/>
      <c r="AI127" s="93"/>
      <c r="AJ127" s="93"/>
      <c r="AK127" s="93"/>
      <c r="AL127" s="93"/>
      <c r="AM127" s="93"/>
      <c r="AN127" s="93"/>
      <c r="AO127" s="93"/>
    </row>
    <row r="128" spans="2:41" s="11" customFormat="1" ht="30" customHeight="1" thickTop="1" thickBot="1">
      <c r="B128" s="148" t="s">
        <v>0</v>
      </c>
      <c r="C128" s="149"/>
      <c r="D128" s="149"/>
      <c r="E128" s="150"/>
      <c r="F128" s="151"/>
      <c r="G128" s="152" t="s">
        <v>46</v>
      </c>
      <c r="H128" s="153">
        <f>SUM(H121:H127)</f>
        <v>61700</v>
      </c>
      <c r="I128" s="154">
        <f t="shared" ref="I128:AE128" si="19">SUM(I121:I127)</f>
        <v>0</v>
      </c>
      <c r="J128" s="154">
        <f t="shared" si="19"/>
        <v>0</v>
      </c>
      <c r="K128" s="154">
        <f t="shared" si="19"/>
        <v>0</v>
      </c>
      <c r="L128" s="154">
        <f t="shared" si="19"/>
        <v>0</v>
      </c>
      <c r="M128" s="154">
        <f t="shared" si="19"/>
        <v>0</v>
      </c>
      <c r="N128" s="154">
        <f t="shared" si="19"/>
        <v>0</v>
      </c>
      <c r="O128" s="154">
        <f t="shared" si="19"/>
        <v>0</v>
      </c>
      <c r="P128" s="154">
        <f t="shared" si="19"/>
        <v>0</v>
      </c>
      <c r="Q128" s="154">
        <f t="shared" si="19"/>
        <v>0</v>
      </c>
      <c r="R128" s="154">
        <f t="shared" si="19"/>
        <v>0</v>
      </c>
      <c r="S128" s="154">
        <f t="shared" si="19"/>
        <v>0</v>
      </c>
      <c r="T128" s="154">
        <f t="shared" si="19"/>
        <v>0</v>
      </c>
      <c r="U128" s="154">
        <f t="shared" si="19"/>
        <v>0</v>
      </c>
      <c r="V128" s="154">
        <f t="shared" si="19"/>
        <v>0</v>
      </c>
      <c r="W128" s="154">
        <f t="shared" si="19"/>
        <v>2800</v>
      </c>
      <c r="X128" s="154">
        <f t="shared" si="19"/>
        <v>1100</v>
      </c>
      <c r="Y128" s="154">
        <f t="shared" si="19"/>
        <v>8500</v>
      </c>
      <c r="Z128" s="154">
        <f t="shared" si="19"/>
        <v>0</v>
      </c>
      <c r="AA128" s="154">
        <f t="shared" si="19"/>
        <v>0</v>
      </c>
      <c r="AB128" s="154">
        <f t="shared" si="19"/>
        <v>0</v>
      </c>
      <c r="AC128" s="154">
        <f t="shared" si="19"/>
        <v>0</v>
      </c>
      <c r="AD128" s="155">
        <f t="shared" si="19"/>
        <v>0</v>
      </c>
      <c r="AE128" s="118">
        <f t="shared" si="19"/>
        <v>74100</v>
      </c>
    </row>
    <row r="129" spans="2:32" s="11" customFormat="1" ht="10.15" customHeight="1">
      <c r="H129" s="12"/>
      <c r="AF129" s="121"/>
    </row>
    <row r="130" spans="2:32" s="11" customFormat="1" ht="26.1" customHeight="1">
      <c r="B130" s="156" t="s">
        <v>68</v>
      </c>
      <c r="H130" s="12"/>
      <c r="AF130" s="121"/>
    </row>
    <row r="131" spans="2:32" s="11" customFormat="1" ht="40.15" customHeight="1">
      <c r="B131" s="157" t="s">
        <v>69</v>
      </c>
      <c r="C131" s="158">
        <f>AF96</f>
        <v>779400</v>
      </c>
    </row>
    <row r="132" spans="2:32" s="11" customFormat="1" ht="40.15" customHeight="1">
      <c r="B132" s="157" t="s">
        <v>70</v>
      </c>
      <c r="C132" s="158">
        <f>AE108+AE118+AE128</f>
        <v>222300</v>
      </c>
    </row>
    <row r="133" spans="2:32" s="11" customFormat="1" ht="40.15" customHeight="1" thickBot="1">
      <c r="B133" s="159" t="s">
        <v>71</v>
      </c>
      <c r="C133" s="160">
        <f>(C131+C132)*0.1</f>
        <v>100170</v>
      </c>
    </row>
    <row r="134" spans="2:32" s="11" customFormat="1" ht="40.15" customHeight="1" thickTop="1" thickBot="1">
      <c r="B134" s="161" t="s">
        <v>72</v>
      </c>
      <c r="C134" s="162">
        <f>SUM(C131:C133)</f>
        <v>1101870</v>
      </c>
    </row>
    <row r="136" spans="2:32" s="9" customFormat="1" ht="50.1" customHeight="1">
      <c r="B136" s="165" t="s">
        <v>74</v>
      </c>
      <c r="C136" s="164"/>
      <c r="D136" s="164"/>
      <c r="E136" s="164"/>
      <c r="F136" s="164"/>
      <c r="G136" s="164"/>
      <c r="H136" s="164"/>
      <c r="I136" s="164"/>
      <c r="J136" s="164"/>
      <c r="K136" s="164"/>
      <c r="L136" s="164"/>
      <c r="M136" s="164"/>
    </row>
    <row r="151" ht="21" customHeight="1"/>
    <row r="154" ht="42" customHeight="1"/>
  </sheetData>
  <mergeCells count="1">
    <mergeCell ref="B136:M136"/>
  </mergeCells>
  <phoneticPr fontId="2" type="noConversion"/>
  <hyperlinks>
    <hyperlink ref="B136:M136" r:id="rId1" display="ここをクリックして Smartsheet で作成" xr:uid="{00000000-0004-0000-0000-000000000000}"/>
  </hyperlinks>
  <pageMargins left="0.4" right="0.4" top="0.4" bottom="0.4" header="0" footer="0"/>
  <pageSetup scale="30" fitToHeight="0" orientation="landscape" verticalDpi="0" r:id="rId2"/>
  <rowBreaks count="2" manualBreakCount="2">
    <brk id="29" max="16383" man="1"/>
    <brk id="81" max="16383" man="1"/>
  </rowBreaks>
  <ignoredErrors>
    <ignoredError sqref="AE35:AE4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cols>
    <col min="1" max="1" width="3.375" style="1" customWidth="1"/>
    <col min="2" max="2" width="100.625" style="1" customWidth="1"/>
    <col min="3" max="16384" width="10.875" style="1"/>
  </cols>
  <sheetData>
    <row r="1" spans="2:2" ht="20.100000000000001" customHeight="1"/>
    <row r="2" spans="2:2" ht="114.75" customHeight="1">
      <c r="B2" s="2" t="s">
        <v>1</v>
      </c>
    </row>
  </sheetData>
  <phoneticPr fontId="37"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PMO リソース プランニング</vt:lpstr>
      <vt:lpstr>– 免責条項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2023-10-24T17:03:58Z</dcterms:modified>
</cp:coreProperties>
</file>