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480" yWindow="3480" windowWidth="25580" windowHeight="15380" tabRatio="600" firstSheet="0" activeTab="0" autoFilterDateGrouping="1"/>
  </bookViews>
  <sheets>
    <sheet xmlns:r="http://schemas.openxmlformats.org/officeDocument/2006/relationships" name="DCF 評価 - 例" sheetId="1" state="visible" r:id="rId1"/>
    <sheet xmlns:r="http://schemas.openxmlformats.org/officeDocument/2006/relationships" name="DCF 評価 - ブランク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Type" localSheetId="2">'[1]Maintenance Work Order'!#REF!</definedName>
    <definedName name="Type">'[2]Risk Assessment &amp; Control'!#REF!</definedName>
    <definedName name="_xlnm.Print_Area" localSheetId="0">'DCF 評価 - 例'!$B$2:$M$39</definedName>
    <definedName name="_xlnm.Print_Area" localSheetId="1">'DCF 評価 - ブランク'!$B$1:$M$38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5">
    <numFmt numFmtId="164" formatCode="_(&quot;$&quot;* #,##0.00_);_(&quot;$&quot;* \(#,##0.00\);_(&quot;$&quot;* &quot;-&quot;??_);_(@_)"/>
    <numFmt numFmtId="165" formatCode="mm/dd/yy;@"/>
    <numFmt numFmtId="166" formatCode="[$-F800]dddd\,\ mmmm\ dd\,\ yyyy"/>
    <numFmt numFmtId="167" formatCode="_-* #,##0.00_-;\-* #,##0.00_-;_-* &quot;-&quot;??_-;_-@_-"/>
    <numFmt numFmtId="168" formatCode="YYYY-MM-DD"/>
  </numFmts>
  <fonts count="25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Arial"/>
      <family val="2"/>
      <color theme="1"/>
      <sz val="12"/>
    </font>
    <font>
      <name val="Century Gothic"/>
      <family val="1"/>
      <color indexed="8"/>
      <sz val="10"/>
    </font>
    <font>
      <name val="Century Gothic"/>
      <family val="1"/>
      <b val="1"/>
      <color theme="1"/>
      <sz val="10"/>
    </font>
    <font>
      <name val="Century Gothic"/>
      <family val="1"/>
      <sz val="10"/>
    </font>
    <font>
      <name val="Century Gothic"/>
      <family val="1"/>
      <b val="1"/>
      <sz val="10"/>
    </font>
    <font>
      <name val="Century Gothic"/>
      <family val="1"/>
      <b val="1"/>
      <color indexed="8"/>
      <sz val="10"/>
    </font>
    <font>
      <name val="Century Gothic"/>
      <family val="1"/>
      <color indexed="8"/>
      <sz val="16"/>
    </font>
    <font>
      <name val="Century Gothic"/>
      <family val="1"/>
      <sz val="16"/>
    </font>
    <font>
      <name val="Century Gothic"/>
      <family val="1"/>
      <color theme="0" tint="-0.499984740745262"/>
      <sz val="16"/>
    </font>
    <font>
      <name val="Century Gothic"/>
      <family val="1"/>
      <color rgb="FF000000"/>
      <sz val="9"/>
    </font>
    <font>
      <name val="Century Gothic"/>
      <family val="1"/>
      <b val="1"/>
      <sz val="11"/>
    </font>
    <font>
      <name val="Century Gothic"/>
      <family val="1"/>
      <sz val="12"/>
    </font>
    <font>
      <name val="Century Gothic"/>
      <family val="1"/>
      <b val="1"/>
      <i val="1"/>
      <color theme="4"/>
      <sz val="10"/>
    </font>
    <font>
      <name val="Century Gothic"/>
      <family val="1"/>
      <b val="1"/>
      <color indexed="8"/>
      <sz val="9"/>
    </font>
    <font>
      <name val="Century Gothic"/>
      <family val="1"/>
      <color theme="1"/>
      <sz val="11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EAEEF3"/>
        <bgColor rgb="FFE5E5E5"/>
      </patternFill>
    </fill>
    <fill>
      <patternFill patternType="solid">
        <fgColor rgb="0000bd32"/>
        <bgColor rgb="0000bd32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0" fontId="1" fillId="0" borderId="0"/>
    <xf numFmtId="0" fontId="2" fillId="2" borderId="0"/>
    <xf numFmtId="167" fontId="2" fillId="2" borderId="0"/>
    <xf numFmtId="0" fontId="1" fillId="2" borderId="0"/>
    <xf numFmtId="9" fontId="2" fillId="2" borderId="0"/>
    <xf numFmtId="0" fontId="23" fillId="0" borderId="0"/>
  </cellStyleXfs>
  <cellXfs count="106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6" fillId="3" borderId="0" applyAlignment="1" pivotButton="0" quotePrefix="0" xfId="0">
      <alignment vertical="center"/>
    </xf>
    <xf numFmtId="0" fontId="2" fillId="2" borderId="0" pivotButton="0" quotePrefix="0" xfId="2"/>
    <xf numFmtId="0" fontId="7" fillId="2" borderId="2" applyAlignment="1" pivotButton="0" quotePrefix="0" xfId="2">
      <alignment horizontal="left" vertical="center" wrapText="1" indent="2"/>
    </xf>
    <xf numFmtId="0" fontId="4" fillId="0" borderId="0" applyAlignment="1" applyProtection="1" pivotButton="0" quotePrefix="0" xfId="0">
      <alignment horizontal="left" vertical="center" wrapText="1"/>
      <protection locked="0" hidden="0"/>
    </xf>
    <xf numFmtId="0" fontId="3" fillId="0" borderId="0" applyProtection="1" pivotButton="0" quotePrefix="0" xfId="0">
      <protection locked="0" hidden="0"/>
    </xf>
    <xf numFmtId="0" fontId="8" fillId="0" borderId="0" applyAlignment="1" pivotButton="0" quotePrefix="0" xfId="0">
      <alignment vertical="center"/>
    </xf>
    <xf numFmtId="0" fontId="10" fillId="0" borderId="0" pivotButton="0" quotePrefix="0" xfId="0"/>
    <xf numFmtId="0" fontId="13" fillId="0" borderId="0" applyAlignment="1" pivotButton="0" quotePrefix="0" xfId="0">
      <alignment vertical="center"/>
    </xf>
    <xf numFmtId="0" fontId="14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10" fillId="0" borderId="0" applyAlignment="1" pivotButton="0" quotePrefix="0" xfId="0">
      <alignment horizontal="left" indent="1"/>
    </xf>
    <xf numFmtId="0" fontId="15" fillId="0" borderId="0" applyAlignment="1" applyProtection="1" pivotButton="0" quotePrefix="0" xfId="0">
      <alignment vertical="top"/>
      <protection locked="0" hidden="0"/>
    </xf>
    <xf numFmtId="0" fontId="9" fillId="0" borderId="0" applyAlignment="1" pivotButton="0" quotePrefix="0" xfId="0">
      <alignment horizontal="center" vertical="center" wrapText="1"/>
    </xf>
    <xf numFmtId="0" fontId="9" fillId="0" borderId="0" applyAlignment="1" pivotButton="0" quotePrefix="0" xfId="0">
      <alignment horizontal="right" vertical="center"/>
    </xf>
    <xf numFmtId="0" fontId="5" fillId="0" borderId="0" applyAlignment="1" pivotButton="0" quotePrefix="0" xfId="0">
      <alignment vertical="center"/>
    </xf>
    <xf numFmtId="0" fontId="5" fillId="2" borderId="0" applyAlignment="1" pivotButton="0" quotePrefix="0" xfId="0">
      <alignment vertical="center"/>
    </xf>
    <xf numFmtId="10" fontId="5" fillId="2" borderId="0" applyAlignment="1" pivotButton="0" quotePrefix="0" xfId="0">
      <alignment horizontal="right" vertical="center"/>
    </xf>
    <xf numFmtId="2" fontId="5" fillId="2" borderId="0" applyAlignment="1" pivotButton="0" quotePrefix="0" xfId="0">
      <alignment horizontal="right" vertical="center"/>
    </xf>
    <xf numFmtId="0" fontId="11" fillId="2" borderId="0" applyAlignment="1" pivotButton="0" quotePrefix="0" xfId="0">
      <alignment horizontal="left" vertical="center" wrapText="1"/>
    </xf>
    <xf numFmtId="164" fontId="8" fillId="3" borderId="0" applyAlignment="1" pivotButton="0" quotePrefix="0" xfId="0">
      <alignment vertical="center"/>
    </xf>
    <xf numFmtId="164" fontId="5" fillId="2" borderId="0" applyAlignment="1" pivotButton="0" quotePrefix="0" xfId="0">
      <alignment horizontal="right" vertical="center"/>
    </xf>
    <xf numFmtId="164" fontId="9" fillId="2" borderId="0" applyAlignment="1" pivotButton="0" quotePrefix="0" xfId="0">
      <alignment horizontal="center" vertical="center"/>
    </xf>
    <xf numFmtId="0" fontId="20" fillId="0" borderId="0" applyAlignment="1" pivotButton="0" quotePrefix="0" xfId="0">
      <alignment vertical="center"/>
    </xf>
    <xf numFmtId="0" fontId="8" fillId="2" borderId="0" applyAlignment="1" pivotButton="0" quotePrefix="0" xfId="0">
      <alignment vertical="center"/>
    </xf>
    <xf numFmtId="0" fontId="19" fillId="3" borderId="0" applyAlignment="1" pivotButton="0" quotePrefix="0" xfId="0">
      <alignment horizontal="left" vertical="center"/>
    </xf>
    <xf numFmtId="0" fontId="11" fillId="6" borderId="1" applyAlignment="1" pivotButton="0" quotePrefix="0" xfId="0">
      <alignment horizontal="left" vertical="center" indent="1"/>
    </xf>
    <xf numFmtId="0" fontId="5" fillId="5" borderId="1" applyAlignment="1" pivotButton="0" quotePrefix="0" xfId="0">
      <alignment horizontal="left" vertical="center" indent="1"/>
    </xf>
    <xf numFmtId="0" fontId="5" fillId="5" borderId="3" applyAlignment="1" pivotButton="0" quotePrefix="0" xfId="0">
      <alignment horizontal="left" vertical="center" indent="1"/>
    </xf>
    <xf numFmtId="0" fontId="9" fillId="6" borderId="1" applyAlignment="1" pivotButton="0" quotePrefix="0" xfId="0">
      <alignment horizontal="right" vertical="center" indent="1"/>
    </xf>
    <xf numFmtId="2" fontId="11" fillId="6" borderId="1" applyAlignment="1" pivotButton="0" quotePrefix="0" xfId="0">
      <alignment horizontal="center" vertical="center" wrapText="1"/>
    </xf>
    <xf numFmtId="165" fontId="11" fillId="6" borderId="1" applyAlignment="1" pivotButton="0" quotePrefix="0" xfId="0">
      <alignment horizontal="center" vertical="center" wrapText="1"/>
    </xf>
    <xf numFmtId="165" fontId="11" fillId="7" borderId="1" applyAlignment="1" pivotButton="0" quotePrefix="0" xfId="0">
      <alignment horizontal="center" vertical="center" wrapText="1"/>
    </xf>
    <xf numFmtId="0" fontId="5" fillId="8" borderId="1" applyAlignment="1" pivotButton="0" quotePrefix="0" xfId="0">
      <alignment horizontal="left" vertical="center" indent="1"/>
    </xf>
    <xf numFmtId="10" fontId="10" fillId="5" borderId="1" applyAlignment="1" pivotButton="0" quotePrefix="0" xfId="0">
      <alignment horizontal="center" vertical="center" wrapText="1"/>
    </xf>
    <xf numFmtId="2" fontId="5" fillId="5" borderId="1" applyAlignment="1" pivotButton="0" quotePrefix="0" xfId="0">
      <alignment horizontal="center" vertical="center"/>
    </xf>
    <xf numFmtId="0" fontId="5" fillId="8" borderId="1" applyAlignment="1" pivotButton="0" quotePrefix="0" xfId="0">
      <alignment horizontal="center" vertical="center"/>
    </xf>
    <xf numFmtId="1" fontId="5" fillId="8" borderId="1" applyAlignment="1" pivotButton="0" quotePrefix="0" xfId="0">
      <alignment horizontal="center" vertical="center"/>
    </xf>
    <xf numFmtId="10" fontId="10" fillId="8" borderId="1" applyAlignment="1" pivotButton="0" quotePrefix="0" xfId="0">
      <alignment horizontal="center" vertical="center"/>
    </xf>
    <xf numFmtId="2" fontId="5" fillId="8" borderId="1" applyAlignment="1" pivotButton="0" quotePrefix="0" xfId="0">
      <alignment horizontal="center" vertical="center"/>
    </xf>
    <xf numFmtId="10" fontId="5" fillId="8" borderId="1" applyAlignment="1" pivotButton="0" quotePrefix="0" xfId="0">
      <alignment horizontal="center" vertical="center"/>
    </xf>
    <xf numFmtId="165" fontId="11" fillId="7" borderId="9" applyAlignment="1" pivotButton="0" quotePrefix="0" xfId="0">
      <alignment horizontal="center" vertical="center" wrapText="1"/>
    </xf>
    <xf numFmtId="0" fontId="5" fillId="8" borderId="6" applyAlignment="1" pivotButton="0" quotePrefix="0" xfId="0">
      <alignment horizontal="left" vertical="center" indent="1"/>
    </xf>
    <xf numFmtId="0" fontId="11" fillId="0" borderId="10" applyAlignment="1" pivotButton="0" quotePrefix="0" xfId="0">
      <alignment horizontal="left" vertical="center" indent="1"/>
    </xf>
    <xf numFmtId="0" fontId="11" fillId="6" borderId="1" applyAlignment="1" pivotButton="0" quotePrefix="0" xfId="0">
      <alignment horizontal="center" vertical="center" wrapText="1"/>
    </xf>
    <xf numFmtId="10" fontId="11" fillId="5" borderId="1" applyAlignment="1" pivotButton="0" quotePrefix="0" xfId="0">
      <alignment horizontal="center" vertical="center"/>
    </xf>
    <xf numFmtId="10" fontId="5" fillId="5" borderId="1" applyAlignment="1" pivotButton="0" quotePrefix="0" xfId="5">
      <alignment horizontal="center" vertical="center"/>
    </xf>
    <xf numFmtId="10" fontId="9" fillId="5" borderId="1" applyAlignment="1" pivotButton="0" quotePrefix="0" xfId="0">
      <alignment horizontal="center" vertical="center"/>
    </xf>
    <xf numFmtId="0" fontId="11" fillId="6" borderId="7" applyAlignment="1" pivotButton="0" quotePrefix="0" xfId="0">
      <alignment horizontal="right" vertical="center" indent="1"/>
    </xf>
    <xf numFmtId="2" fontId="9" fillId="0" borderId="7" applyAlignment="1" pivotButton="0" quotePrefix="0" xfId="5">
      <alignment horizontal="right" vertical="center" indent="1"/>
    </xf>
    <xf numFmtId="2" fontId="9" fillId="0" borderId="8" applyAlignment="1" pivotButton="0" quotePrefix="0" xfId="5">
      <alignment horizontal="right" vertical="center" indent="1"/>
    </xf>
    <xf numFmtId="0" fontId="11" fillId="6" borderId="7" applyAlignment="1" pivotButton="0" quotePrefix="0" xfId="0">
      <alignment horizontal="right" vertical="center" wrapText="1" indent="1"/>
    </xf>
    <xf numFmtId="10" fontId="9" fillId="0" borderId="7" applyAlignment="1" pivotButton="0" quotePrefix="0" xfId="5">
      <alignment horizontal="right" vertical="center" indent="1"/>
    </xf>
    <xf numFmtId="10" fontId="9" fillId="0" borderId="8" applyAlignment="1" pivotButton="0" quotePrefix="0" xfId="5">
      <alignment horizontal="right" vertical="center" indent="1"/>
    </xf>
    <xf numFmtId="165" fontId="11" fillId="6" borderId="7" applyAlignment="1" pivotButton="0" quotePrefix="0" xfId="0">
      <alignment horizontal="center" vertical="center" wrapText="1"/>
    </xf>
    <xf numFmtId="2" fontId="11" fillId="6" borderId="7" applyAlignment="1" pivotButton="0" quotePrefix="0" xfId="0">
      <alignment horizontal="center" vertical="center" wrapText="1"/>
    </xf>
    <xf numFmtId="165" fontId="11" fillId="7" borderId="7" applyAlignment="1" pivotButton="0" quotePrefix="0" xfId="0">
      <alignment horizontal="center" vertical="center" wrapText="1"/>
    </xf>
    <xf numFmtId="0" fontId="11" fillId="6" borderId="7" applyAlignment="1" pivotButton="0" quotePrefix="0" xfId="0">
      <alignment horizontal="center" vertical="center" wrapText="1"/>
    </xf>
    <xf numFmtId="10" fontId="5" fillId="5" borderId="7" applyAlignment="1" pivotButton="0" quotePrefix="0" xfId="5">
      <alignment horizontal="center" vertical="center"/>
    </xf>
    <xf numFmtId="10" fontId="10" fillId="9" borderId="1" applyAlignment="1" pivotButton="0" quotePrefix="0" xfId="0">
      <alignment horizontal="center" vertical="center" wrapText="1"/>
    </xf>
    <xf numFmtId="10" fontId="10" fillId="9" borderId="7" applyAlignment="1" pivotButton="0" quotePrefix="0" xfId="0">
      <alignment horizontal="center" vertical="center" wrapText="1"/>
    </xf>
    <xf numFmtId="2" fontId="5" fillId="5" borderId="7" applyAlignment="1" pivotButton="0" quotePrefix="0" xfId="0">
      <alignment horizontal="center" vertical="center"/>
    </xf>
    <xf numFmtId="1" fontId="5" fillId="8" borderId="7" applyAlignment="1" pivotButton="0" quotePrefix="0" xfId="0">
      <alignment horizontal="center" vertical="center"/>
    </xf>
    <xf numFmtId="2" fontId="5" fillId="8" borderId="7" applyAlignment="1" pivotButton="0" quotePrefix="0" xfId="0">
      <alignment horizontal="center" vertical="center"/>
    </xf>
    <xf numFmtId="0" fontId="5" fillId="9" borderId="1" applyAlignment="1" pivotButton="0" quotePrefix="0" xfId="0">
      <alignment horizontal="left" vertical="center" indent="1"/>
    </xf>
    <xf numFmtId="0" fontId="5" fillId="9" borderId="4" applyAlignment="1" pivotButton="0" quotePrefix="0" xfId="0">
      <alignment horizontal="left" vertical="center" indent="1"/>
    </xf>
    <xf numFmtId="0" fontId="5" fillId="9" borderId="3" applyAlignment="1" pivotButton="0" quotePrefix="0" xfId="0">
      <alignment horizontal="left" vertical="center" indent="1"/>
    </xf>
    <xf numFmtId="0" fontId="5" fillId="9" borderId="5" applyAlignment="1" pivotButton="0" quotePrefix="0" xfId="0">
      <alignment horizontal="left" vertical="center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8" applyAlignment="1" pivotButton="0" quotePrefix="0" xfId="0">
      <alignment horizontal="left" vertical="center" wrapText="1" indent="1"/>
    </xf>
    <xf numFmtId="166" fontId="21" fillId="0" borderId="3" applyAlignment="1" pivotButton="0" quotePrefix="0" xfId="0">
      <alignment horizontal="left" vertical="center" wrapText="1" indent="1"/>
    </xf>
    <xf numFmtId="166" fontId="21" fillId="0" borderId="8" applyAlignment="1" pivotButton="0" quotePrefix="0" xfId="0">
      <alignment horizontal="left" vertical="center" wrapText="1" indent="1"/>
    </xf>
    <xf numFmtId="0" fontId="12" fillId="0" borderId="0" applyAlignment="1" pivotButton="0" quotePrefix="0" xfId="0">
      <alignment horizontal="center" vertical="center"/>
    </xf>
    <xf numFmtId="2" fontId="17" fillId="5" borderId="1" applyAlignment="1" pivotButton="0" quotePrefix="0" xfId="5">
      <alignment horizontal="center" vertical="center"/>
    </xf>
    <xf numFmtId="2" fontId="17" fillId="5" borderId="7" applyAlignment="1" pivotButton="0" quotePrefix="0" xfId="5">
      <alignment horizontal="center" vertical="center"/>
    </xf>
    <xf numFmtId="2" fontId="17" fillId="5" borderId="3" applyAlignment="1" pivotButton="0" quotePrefix="0" xfId="5">
      <alignment horizontal="center" vertical="center"/>
    </xf>
    <xf numFmtId="2" fontId="17" fillId="5" borderId="8" applyAlignment="1" pivotButton="0" quotePrefix="0" xfId="5">
      <alignment horizontal="center" vertical="center"/>
    </xf>
    <xf numFmtId="0" fontId="11" fillId="6" borderId="1" applyAlignment="1" pivotButton="0" quotePrefix="0" xfId="0">
      <alignment horizontal="left" vertical="center" indent="1"/>
    </xf>
    <xf numFmtId="0" fontId="11" fillId="6" borderId="4" applyAlignment="1" pivotButton="0" quotePrefix="0" xfId="0">
      <alignment horizontal="left" vertical="center" indent="1"/>
    </xf>
    <xf numFmtId="0" fontId="5" fillId="5" borderId="1" applyAlignment="1" pivotButton="0" quotePrefix="0" xfId="0">
      <alignment horizontal="left" vertical="center" indent="1"/>
    </xf>
    <xf numFmtId="0" fontId="5" fillId="5" borderId="4" applyAlignment="1" pivotButton="0" quotePrefix="0" xfId="0">
      <alignment horizontal="left" vertical="center" indent="1"/>
    </xf>
    <xf numFmtId="0" fontId="22" fillId="4" borderId="0" applyAlignment="1" applyProtection="1" pivotButton="0" quotePrefix="0" xfId="1">
      <alignment horizontal="center" vertical="center"/>
      <protection locked="0" hidden="0"/>
    </xf>
    <xf numFmtId="0" fontId="0" fillId="0" borderId="13" pivotButton="0" quotePrefix="0" xfId="0"/>
    <xf numFmtId="0" fontId="0" fillId="0" borderId="14" pivotButton="0" quotePrefix="0" xfId="0"/>
    <xf numFmtId="168" fontId="21" fillId="0" borderId="3" applyAlignment="1" pivotButton="0" quotePrefix="0" xfId="0">
      <alignment horizontal="left" vertical="center" wrapText="1" indent="1"/>
    </xf>
    <xf numFmtId="0" fontId="0" fillId="0" borderId="19" pivotButton="0" quotePrefix="0" xfId="0"/>
    <xf numFmtId="0" fontId="0" fillId="0" borderId="9" pivotButton="0" quotePrefix="0" xfId="0"/>
    <xf numFmtId="0" fontId="0" fillId="0" borderId="11" pivotButton="0" quotePrefix="0" xfId="0"/>
    <xf numFmtId="0" fontId="0" fillId="0" borderId="12" pivotButton="0" quotePrefix="0" xfId="0"/>
    <xf numFmtId="0" fontId="0" fillId="0" borderId="17" pivotButton="0" quotePrefix="0" xfId="0"/>
    <xf numFmtId="0" fontId="0" fillId="0" borderId="18" pivotButton="0" quotePrefix="0" xfId="0"/>
    <xf numFmtId="0" fontId="0" fillId="0" borderId="10" pivotButton="0" quotePrefix="0" xfId="0"/>
    <xf numFmtId="165" fontId="11" fillId="6" borderId="1" applyAlignment="1" pivotButton="0" quotePrefix="0" xfId="0">
      <alignment horizontal="center" vertical="center" wrapText="1"/>
    </xf>
    <xf numFmtId="168" fontId="11" fillId="6" borderId="1" applyAlignment="1" pivotButton="0" quotePrefix="0" xfId="0">
      <alignment horizontal="center" vertical="center" wrapText="1"/>
    </xf>
    <xf numFmtId="168" fontId="11" fillId="6" borderId="7" applyAlignment="1" pivotButton="0" quotePrefix="0" xfId="0">
      <alignment horizontal="center" vertical="center" wrapText="1"/>
    </xf>
    <xf numFmtId="165" fontId="11" fillId="7" borderId="9" applyAlignment="1" pivotButton="0" quotePrefix="0" xfId="0">
      <alignment horizontal="center" vertical="center" wrapText="1"/>
    </xf>
    <xf numFmtId="165" fontId="11" fillId="7" borderId="1" applyAlignment="1" pivotButton="0" quotePrefix="0" xfId="0">
      <alignment horizontal="center" vertical="center" wrapText="1"/>
    </xf>
    <xf numFmtId="165" fontId="11" fillId="7" borderId="7" applyAlignment="1" pivotButton="0" quotePrefix="0" xfId="0">
      <alignment horizontal="center" vertical="center" wrapText="1"/>
    </xf>
    <xf numFmtId="164" fontId="8" fillId="3" borderId="0" applyAlignment="1" pivotButton="0" quotePrefix="0" xfId="0">
      <alignment vertical="center"/>
    </xf>
    <xf numFmtId="164" fontId="5" fillId="2" borderId="0" applyAlignment="1" pivotButton="0" quotePrefix="0" xfId="0">
      <alignment horizontal="right" vertical="center"/>
    </xf>
    <xf numFmtId="164" fontId="9" fillId="2" borderId="0" applyAlignment="1" pivotButton="0" quotePrefix="0" xfId="0">
      <alignment horizontal="center" vertical="center"/>
    </xf>
    <xf numFmtId="0" fontId="24" fillId="10" borderId="0" applyAlignment="1" pivotButton="0" quotePrefix="0" xfId="6">
      <alignment horizontal="center" vertical="center"/>
    </xf>
  </cellXfs>
  <cellStyles count="7">
    <cellStyle name="Обычный" xfId="0" builtinId="0"/>
    <cellStyle name="Гиперссылка" xfId="1" builtinId="8"/>
    <cellStyle name="Normal 2" xfId="2"/>
    <cellStyle name="Comma 2" xfId="3"/>
    <cellStyle name="Hyperlink 2" xfId="4"/>
    <cellStyle name="Percent 2" xfId="5"/>
    <cellStyle name="Hyperlink" xfId="6" builtinId="8" hidden="0"/>
  </cellStyles>
  <dxfs count="2">
    <dxf>
      <font>
        <color rgb="FF9C0006"/>
      </font>
    </dxf>
    <dxf>
      <font>
        <color rgb="FF9C0006"/>
      </font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77&amp;utm_language=JA&amp;utm_source=integrated+content&amp;utm_campaign=/discounted-cash-flow-templates&amp;utm_medium=ic+discounted+cash+flow+valuation+77177+jp&amp;lpa=ic+discounted+cash+flow+valuation+77177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M41"/>
  <sheetViews>
    <sheetView showGridLines="0" tabSelected="1" workbookViewId="0">
      <pane ySplit="2" topLeftCell="A3" activePane="bottomLeft" state="frozen"/>
      <selection pane="bottomLeft" activeCell="B41" sqref="B41:M41"/>
    </sheetView>
  </sheetViews>
  <sheetFormatPr baseColWidth="8" defaultColWidth="8.81640625" defaultRowHeight="14.5"/>
  <cols>
    <col width="3.36328125" customWidth="1" style="1" min="1" max="1"/>
    <col width="35.81640625" customWidth="1" style="1" min="2" max="2"/>
    <col width="12.81640625" customWidth="1" style="1" min="3" max="13"/>
    <col width="3.36328125" customWidth="1" style="1" min="14" max="14"/>
    <col width="8.81640625" customWidth="1" style="1" min="15" max="16384"/>
  </cols>
  <sheetData>
    <row r="1" ht="50" customHeight="1" s="1">
      <c r="C1" s="2" t="n"/>
      <c r="D1" s="2" t="n"/>
      <c r="E1" s="2" t="n"/>
      <c r="F1" s="2" t="n"/>
    </row>
    <row r="2" ht="42" customFormat="1" customHeight="1" s="3">
      <c r="B2" s="4" t="inlineStr">
        <is>
          <t>割引キャッシュ フロー評価テンプレート</t>
        </is>
      </c>
    </row>
    <row r="3" ht="25" customFormat="1" customHeight="1" s="8">
      <c r="B3" s="16" t="inlineStr">
        <is>
          <t>例</t>
        </is>
      </c>
      <c r="C3" s="7" t="n"/>
      <c r="D3" s="7" t="n"/>
      <c r="E3" s="7" t="n"/>
    </row>
    <row r="4" ht="15" customFormat="1" customHeight="1" s="14">
      <c r="B4" s="27" t="inlineStr">
        <is>
          <t>会社名</t>
        </is>
      </c>
      <c r="C4" s="9" t="n"/>
      <c r="D4" s="9" t="n"/>
      <c r="E4" s="9" t="n"/>
      <c r="F4" s="9" t="n"/>
      <c r="G4" s="27" t="inlineStr">
        <is>
          <t>評価日</t>
        </is>
      </c>
      <c r="H4" s="9" t="n"/>
      <c r="I4" s="9" t="n"/>
      <c r="J4" s="9" t="n"/>
      <c r="K4" s="9" t="n"/>
    </row>
    <row r="5" ht="35" customFormat="1" customHeight="1" s="14" thickBot="1">
      <c r="B5" s="72" t="n"/>
      <c r="C5" s="86" t="n"/>
      <c r="D5" s="86" t="n"/>
      <c r="E5" s="87" t="n"/>
      <c r="F5" s="9" t="n"/>
      <c r="G5" s="88" t="n">
        <v>45660</v>
      </c>
      <c r="H5" s="86" t="n"/>
      <c r="I5" s="86" t="n"/>
      <c r="J5" s="87" t="n"/>
      <c r="K5" s="9" t="n"/>
    </row>
    <row r="6" ht="20" customFormat="1" customHeight="1" s="14">
      <c r="B6" s="9" t="n"/>
      <c r="C6" s="9" t="n"/>
      <c r="D6" s="17" t="n"/>
      <c r="E6" s="17" t="n"/>
      <c r="F6" s="17" t="n"/>
      <c r="G6" s="9" t="n"/>
      <c r="H6" s="9" t="n"/>
      <c r="I6" s="9" t="n"/>
      <c r="J6" s="9" t="n"/>
      <c r="K6" s="9" t="n"/>
      <c r="L6" s="19" t="n"/>
      <c r="M6" s="18" t="n"/>
    </row>
    <row r="7" ht="20" customFormat="1" customHeight="1" s="14">
      <c r="B7" s="81" t="inlineStr">
        <is>
          <t xml:space="preserve">操作入力データ </t>
        </is>
      </c>
      <c r="C7" s="52" t="inlineStr">
        <is>
          <t>100万ドル</t>
        </is>
      </c>
      <c r="E7" s="81" t="inlineStr">
        <is>
          <t>レート入力データ</t>
        </is>
      </c>
      <c r="F7" s="89" t="n"/>
      <c r="G7" s="90" t="n"/>
      <c r="H7" s="55" t="inlineStr">
        <is>
          <t>%</t>
        </is>
      </c>
      <c r="K7" s="76" t="inlineStr">
        <is>
          <t>会社価値合計 (100万ドル)</t>
        </is>
      </c>
    </row>
    <row r="8" ht="22" customFormat="1" customHeight="1" s="14">
      <c r="B8" s="83" t="inlineStr">
        <is>
          <t>収入</t>
        </is>
      </c>
      <c r="C8" s="53" t="n">
        <v>80</v>
      </c>
      <c r="E8" s="83" t="inlineStr">
        <is>
          <t>税率</t>
        </is>
      </c>
      <c r="F8" s="89" t="n"/>
      <c r="G8" s="90" t="n"/>
      <c r="H8" s="56" t="n">
        <v>0.2</v>
      </c>
      <c r="K8" s="77">
        <f>G38</f>
        <v/>
      </c>
      <c r="L8" s="91" t="n"/>
      <c r="M8" s="92" t="n"/>
    </row>
    <row r="9" ht="22" customFormat="1" customHeight="1" s="14" thickBot="1">
      <c r="B9" s="83" t="inlineStr">
        <is>
          <t>EBITDA</t>
        </is>
      </c>
      <c r="C9" s="53" t="n">
        <v>3</v>
      </c>
      <c r="E9" s="83" t="inlineStr">
        <is>
          <t>短期収益成長率</t>
        </is>
      </c>
      <c r="F9" s="89" t="n"/>
      <c r="G9" s="90" t="n"/>
      <c r="H9" s="56" t="n">
        <v>0.055</v>
      </c>
      <c r="K9" s="93" t="n"/>
      <c r="L9" s="94" t="n"/>
      <c r="M9" s="95" t="n"/>
    </row>
    <row r="10" ht="22" customFormat="1" customHeight="1" s="14">
      <c r="B10" s="83" t="inlineStr">
        <is>
          <t>減価償却費</t>
        </is>
      </c>
      <c r="C10" s="53" t="n">
        <v>2</v>
      </c>
      <c r="E10" s="68" t="inlineStr">
        <is>
          <t>長期収益成長率</t>
        </is>
      </c>
      <c r="F10" s="89" t="n"/>
      <c r="G10" s="90" t="n"/>
      <c r="H10" s="56" t="n">
        <v>0.025</v>
      </c>
      <c r="K10" s="28" t="n"/>
      <c r="L10" s="28" t="n"/>
      <c r="M10" s="14" t="n"/>
    </row>
    <row r="11" ht="22" customFormat="1" customHeight="1" s="14">
      <c r="B11" s="83" t="inlineStr">
        <is>
          <t>設備投資額</t>
        </is>
      </c>
      <c r="C11" s="53" t="n">
        <v>2.75</v>
      </c>
      <c r="E11" s="68" t="inlineStr">
        <is>
          <t xml:space="preserve">加重資本平均コスト (WACC) </t>
        </is>
      </c>
      <c r="F11" s="89" t="n"/>
      <c r="G11" s="90" t="n"/>
      <c r="H11" s="56" t="n">
        <v>0.1</v>
      </c>
      <c r="K11" s="28" t="n"/>
      <c r="L11" s="28" t="n"/>
      <c r="M11" s="14" t="n"/>
    </row>
    <row r="12" ht="22" customFormat="1" customHeight="1" s="14" thickBot="1">
      <c r="B12" s="32" t="inlineStr">
        <is>
          <t>運転資本</t>
        </is>
      </c>
      <c r="C12" s="54" t="n">
        <v>0.2</v>
      </c>
      <c r="E12" s="68" t="inlineStr">
        <is>
          <t>WACC感度</t>
        </is>
      </c>
      <c r="F12" s="89" t="n"/>
      <c r="G12" s="90" t="n"/>
      <c r="H12" s="56" t="n">
        <v>0.01</v>
      </c>
      <c r="K12" s="28" t="n"/>
      <c r="L12" s="28" t="n"/>
      <c r="M12" s="14" t="n"/>
    </row>
    <row r="13" ht="22" customFormat="1" customHeight="1" s="14" thickBot="1">
      <c r="B13" s="29" t="n"/>
      <c r="C13" s="9" t="n"/>
      <c r="D13" s="17" t="n"/>
      <c r="E13" s="70" t="inlineStr">
        <is>
          <t>運転資本の変動</t>
        </is>
      </c>
      <c r="F13" s="86" t="n"/>
      <c r="G13" s="87" t="n"/>
      <c r="H13" s="57" t="n">
        <v>0.008500000000000001</v>
      </c>
      <c r="K13" s="28" t="n"/>
      <c r="L13" s="28" t="n"/>
      <c r="M13" s="14" t="n"/>
    </row>
    <row r="14" ht="20" customFormat="1" customHeight="1" s="14">
      <c r="B14" s="20" t="n"/>
      <c r="C14" s="21" t="n"/>
      <c r="D14" s="22" t="n"/>
      <c r="E14" s="22" t="n"/>
      <c r="F14" s="22" t="n"/>
      <c r="G14" s="22" t="n"/>
      <c r="H14" s="22" t="n"/>
      <c r="I14" s="22" t="n"/>
      <c r="J14" s="22" t="n"/>
      <c r="K14" s="22" t="n"/>
      <c r="L14" s="22" t="n"/>
      <c r="M14" s="22" t="n"/>
    </row>
    <row r="15" ht="25" customFormat="1" customHeight="1" s="11">
      <c r="B15" s="12" t="inlineStr">
        <is>
          <t>フリー・キャッシュ・フロー・フロー・フローズ・フローズ・プロジェクション</t>
        </is>
      </c>
      <c r="C15" s="12" t="n"/>
      <c r="D15" s="12" t="n"/>
      <c r="E15" s="12" t="n"/>
      <c r="F15" s="12" t="n"/>
      <c r="G15" s="12" t="n"/>
      <c r="H15" s="12" t="n"/>
      <c r="I15" s="12" t="n"/>
      <c r="J15" s="12" t="n"/>
    </row>
    <row r="16" ht="20" customFormat="1" customHeight="1" s="14">
      <c r="B16" s="47" t="n"/>
      <c r="C16" s="96">
        <f>G5</f>
        <v/>
      </c>
      <c r="D16" s="97">
        <f>DATE(YEAR(C16)+1,MONTH(C16),DAY(C16))</f>
        <v/>
      </c>
      <c r="E16" s="97">
        <f>DATE(YEAR(D16)+1,MONTH(D16),DAY(D16))</f>
        <v/>
      </c>
      <c r="F16" s="97">
        <f>DATE(YEAR(E16)+1,MONTH(E16),DAY(E16))</f>
        <v/>
      </c>
      <c r="G16" s="97">
        <f>DATE(YEAR(F16)+1,MONTH(F16),DAY(F16))</f>
        <v/>
      </c>
      <c r="H16" s="97">
        <f>DATE(YEAR(G16)+1,MONTH(G16),DAY(G16))</f>
        <v/>
      </c>
      <c r="I16" s="97">
        <f>DATE(YEAR(H16)+1,MONTH(H16),DAY(H16))</f>
        <v/>
      </c>
      <c r="J16" s="97">
        <f>DATE(YEAR(I16)+1,MONTH(I16),DAY(I16))</f>
        <v/>
      </c>
      <c r="K16" s="97">
        <f>DATE(YEAR(J16)+1,MONTH(J16),DAY(J16))</f>
        <v/>
      </c>
      <c r="L16" s="97">
        <f>DATE(YEAR(K16)+1,MONTH(K16),DAY(K16))</f>
        <v/>
      </c>
      <c r="M16" s="98">
        <f>DATE(YEAR(L16)+1,MONTH(L16),DAY(L16))</f>
        <v/>
      </c>
    </row>
    <row r="17" ht="22" customFormat="1" customHeight="1" s="14">
      <c r="B17" s="83" t="inlineStr">
        <is>
          <t>収益 %</t>
        </is>
      </c>
      <c r="C17" s="38" t="n"/>
      <c r="D17" s="63">
        <f>H9</f>
        <v/>
      </c>
      <c r="E17" s="63">
        <f>D17-($H$9-$H$10)/9</f>
        <v/>
      </c>
      <c r="F17" s="63">
        <f>E17-($H$9-$H$10)/9</f>
        <v/>
      </c>
      <c r="G17" s="63">
        <f>F17-($H$9-$H$10)/9</f>
        <v/>
      </c>
      <c r="H17" s="63">
        <f>G17-($H$9-$H$10)/9</f>
        <v/>
      </c>
      <c r="I17" s="63">
        <f>H17-($H$9-$H$10)/9</f>
        <v/>
      </c>
      <c r="J17" s="63">
        <f>I17-($H$9-$H$10)/9</f>
        <v/>
      </c>
      <c r="K17" s="63">
        <f>J17-($H$9-$H$10)/9</f>
        <v/>
      </c>
      <c r="L17" s="63">
        <f>K17-($H$9-$H$10)/9</f>
        <v/>
      </c>
      <c r="M17" s="64">
        <f>L17-($H$9-$H$10)/9</f>
        <v/>
      </c>
    </row>
    <row r="18" ht="22" customFormat="1" customHeight="1" s="14">
      <c r="B18" s="83" t="inlineStr">
        <is>
          <t>収益(100万ドル)</t>
        </is>
      </c>
      <c r="C18" s="39">
        <f>C8</f>
        <v/>
      </c>
      <c r="D18" s="39">
        <f>(H9+1)*C8</f>
        <v/>
      </c>
      <c r="E18" s="39">
        <f>(E17+1)*D18</f>
        <v/>
      </c>
      <c r="F18" s="39">
        <f>(F17+1)*E18</f>
        <v/>
      </c>
      <c r="G18" s="39">
        <f>(G17+1)*F18</f>
        <v/>
      </c>
      <c r="H18" s="39">
        <f>(H17+1)*G18</f>
        <v/>
      </c>
      <c r="I18" s="39">
        <f>(I17+1)*H18</f>
        <v/>
      </c>
      <c r="J18" s="39">
        <f>(J17+1)*I18</f>
        <v/>
      </c>
      <c r="K18" s="39">
        <f>(K17+1)*J18</f>
        <v/>
      </c>
      <c r="L18" s="39">
        <f>(L17+1)*K18</f>
        <v/>
      </c>
      <c r="M18" s="65">
        <f>(M17+1)*L18</f>
        <v/>
      </c>
    </row>
    <row r="19" ht="22" customFormat="1" customHeight="1" s="14">
      <c r="B19" s="83" t="inlineStr">
        <is>
          <t>EBITDA</t>
        </is>
      </c>
      <c r="C19" s="39">
        <f>C9</f>
        <v/>
      </c>
      <c r="D19" s="39">
        <f>D18*($C$9/$C$8)</f>
        <v/>
      </c>
      <c r="E19" s="39">
        <f>E18*($C$9/$C$8)</f>
        <v/>
      </c>
      <c r="F19" s="39">
        <f>F18*($C$9/$C$8)</f>
        <v/>
      </c>
      <c r="G19" s="39">
        <f>G18*($C$9/$C$8)</f>
        <v/>
      </c>
      <c r="H19" s="39">
        <f>H18*($C$9/$C$8)</f>
        <v/>
      </c>
      <c r="I19" s="39">
        <f>I18*($C$9/$C$8)</f>
        <v/>
      </c>
      <c r="J19" s="39">
        <f>J18*($C$9/$C$8)</f>
        <v/>
      </c>
      <c r="K19" s="39">
        <f>K18*($C$9/$C$8)</f>
        <v/>
      </c>
      <c r="L19" s="39">
        <f>L18*($C$9/$C$8)</f>
        <v/>
      </c>
      <c r="M19" s="65">
        <f>M18*($C$9/$C$8)</f>
        <v/>
      </c>
    </row>
    <row r="20" ht="22" customFormat="1" customHeight="1" s="14">
      <c r="B20" s="83" t="inlineStr">
        <is>
          <t>減価償却費</t>
        </is>
      </c>
      <c r="C20" s="39">
        <f>C10</f>
        <v/>
      </c>
      <c r="D20" s="39">
        <f>D18*($C$8/$C$10/100)</f>
        <v/>
      </c>
      <c r="E20" s="39">
        <f>E18*($C$8/$C$10/100)</f>
        <v/>
      </c>
      <c r="F20" s="39">
        <f>F18*($C$8/$C$10/100)</f>
        <v/>
      </c>
      <c r="G20" s="39">
        <f>G18*($C$8/$C$10/100)</f>
        <v/>
      </c>
      <c r="H20" s="39">
        <f>H18*($C$8/$C$10/100)</f>
        <v/>
      </c>
      <c r="I20" s="39">
        <f>I18*($C$8/$C$10/100)</f>
        <v/>
      </c>
      <c r="J20" s="39">
        <f>J18*($C$8/$C$10/100)</f>
        <v/>
      </c>
      <c r="K20" s="39">
        <f>K18*($C$8/$C$10/100)</f>
        <v/>
      </c>
      <c r="L20" s="39">
        <f>L18*($C$8/$C$10/100)</f>
        <v/>
      </c>
      <c r="M20" s="65">
        <f>M18*($C$8/$C$10/100)</f>
        <v/>
      </c>
    </row>
    <row r="21" ht="22" customFormat="1" customHeight="1" s="14">
      <c r="B21" s="83" t="inlineStr">
        <is>
          <t>EBIT</t>
        </is>
      </c>
      <c r="C21" s="39">
        <f>C9-C10</f>
        <v/>
      </c>
      <c r="D21" s="39">
        <f>D19-D20</f>
        <v/>
      </c>
      <c r="E21" s="39">
        <f>E19-E20</f>
        <v/>
      </c>
      <c r="F21" s="39">
        <f>F19-F20</f>
        <v/>
      </c>
      <c r="G21" s="39">
        <f>G19-G20</f>
        <v/>
      </c>
      <c r="H21" s="39">
        <f>H19-H20</f>
        <v/>
      </c>
      <c r="I21" s="39">
        <f>I19-I20</f>
        <v/>
      </c>
      <c r="J21" s="39">
        <f>J19-J20</f>
        <v/>
      </c>
      <c r="K21" s="39">
        <f>K19-K20</f>
        <v/>
      </c>
      <c r="L21" s="39">
        <f>L19-L20</f>
        <v/>
      </c>
      <c r="M21" s="65">
        <f>M19-M20</f>
        <v/>
      </c>
    </row>
    <row r="22" ht="22" customFormat="1" customHeight="1" s="14">
      <c r="B22" s="83" t="inlineStr">
        <is>
          <t>所得税</t>
        </is>
      </c>
      <c r="C22" s="39">
        <f>C21*$H$8</f>
        <v/>
      </c>
      <c r="D22" s="39">
        <f>D21*$H$8</f>
        <v/>
      </c>
      <c r="E22" s="39">
        <f>E21*$H$8</f>
        <v/>
      </c>
      <c r="F22" s="39">
        <f>F21*$H$8</f>
        <v/>
      </c>
      <c r="G22" s="39">
        <f>G21*$H$8</f>
        <v/>
      </c>
      <c r="H22" s="39">
        <f>H21*$H$8</f>
        <v/>
      </c>
      <c r="I22" s="39">
        <f>I21*$H$8</f>
        <v/>
      </c>
      <c r="J22" s="39">
        <f>J21*$H$8</f>
        <v/>
      </c>
      <c r="K22" s="39">
        <f>K21*$H$8</f>
        <v/>
      </c>
      <c r="L22" s="39">
        <f>L21*$H$8</f>
        <v/>
      </c>
      <c r="M22" s="65">
        <f>M21*$H$8</f>
        <v/>
      </c>
    </row>
    <row r="23" ht="22" customFormat="1" customHeight="1" s="14">
      <c r="B23" s="83" t="inlineStr">
        <is>
          <t>税引後純営業利益(NOPAT)</t>
        </is>
      </c>
      <c r="C23" s="39">
        <f>C21-C22</f>
        <v/>
      </c>
      <c r="D23" s="39">
        <f>D21-D22</f>
        <v/>
      </c>
      <c r="E23" s="39">
        <f>E21-E22</f>
        <v/>
      </c>
      <c r="F23" s="39">
        <f>F21-F22</f>
        <v/>
      </c>
      <c r="G23" s="39">
        <f>G21-G22</f>
        <v/>
      </c>
      <c r="H23" s="39">
        <f>H21-H22</f>
        <v/>
      </c>
      <c r="I23" s="39">
        <f>I21-I22</f>
        <v/>
      </c>
      <c r="J23" s="39">
        <f>J21-J22</f>
        <v/>
      </c>
      <c r="K23" s="39">
        <f>K21-K22</f>
        <v/>
      </c>
      <c r="L23" s="39">
        <f>L21-L22</f>
        <v/>
      </c>
      <c r="M23" s="65">
        <f>M21-M22</f>
        <v/>
      </c>
    </row>
    <row r="24" ht="22" customFormat="1" customHeight="1" s="14">
      <c r="B24" s="83" t="inlineStr">
        <is>
          <t>設備投資額</t>
        </is>
      </c>
      <c r="C24" s="39">
        <f>C11</f>
        <v/>
      </c>
      <c r="D24" s="39">
        <f>($C$11/$C$8)*D18</f>
        <v/>
      </c>
      <c r="E24" s="39">
        <f>($C$11/$C$8)*E18</f>
        <v/>
      </c>
      <c r="F24" s="39">
        <f>($C$11/$C$8)*F18</f>
        <v/>
      </c>
      <c r="G24" s="39">
        <f>($C$11/$C$8)*G18</f>
        <v/>
      </c>
      <c r="H24" s="39">
        <f>($C$11/$C$8)*H18</f>
        <v/>
      </c>
      <c r="I24" s="39">
        <f>($C$11/$C$8)*I18</f>
        <v/>
      </c>
      <c r="J24" s="39">
        <f>($C$11/$C$8)*J18</f>
        <v/>
      </c>
      <c r="K24" s="39">
        <f>($C$11/$C$8)*K18</f>
        <v/>
      </c>
      <c r="L24" s="39">
        <f>($C$11/$C$8)*L18</f>
        <v/>
      </c>
      <c r="M24" s="65">
        <f>($C$11/$C$8)*M18</f>
        <v/>
      </c>
    </row>
    <row r="25" ht="22" customFormat="1" customHeight="1" s="14">
      <c r="B25" s="83" t="inlineStr">
        <is>
          <t>運転資本の変動</t>
        </is>
      </c>
      <c r="C25" s="39" t="n"/>
      <c r="D25" s="39">
        <f>(C18*$H$13)-(D18*$H$13)</f>
        <v/>
      </c>
      <c r="E25" s="39">
        <f>(D18*$H$13)-(E18*$H$13)</f>
        <v/>
      </c>
      <c r="F25" s="39">
        <f>(E18*$H$13)-(F18*$H$13)</f>
        <v/>
      </c>
      <c r="G25" s="39">
        <f>(F18*$H$13)-(G18*$H$13)</f>
        <v/>
      </c>
      <c r="H25" s="39">
        <f>(G18*$H$13)-(H18*$H$13)</f>
        <v/>
      </c>
      <c r="I25" s="39">
        <f>(H18*$H$13)-(I18*$H$13)</f>
        <v/>
      </c>
      <c r="J25" s="39">
        <f>(I18*$H$13)-(J18*$H$13)</f>
        <v/>
      </c>
      <c r="K25" s="39">
        <f>(J18*$H$13)-(K18*$H$13)</f>
        <v/>
      </c>
      <c r="L25" s="39">
        <f>(K18*$H$13)-(L18*$H$13)</f>
        <v/>
      </c>
      <c r="M25" s="65">
        <f>(L18*$H$13)-(M18*$H$13)</f>
        <v/>
      </c>
    </row>
    <row r="26" ht="20" customFormat="1" customHeight="1" s="14">
      <c r="B26" s="33" t="inlineStr">
        <is>
          <t>フリーキャッシュフロー(FCFF)</t>
        </is>
      </c>
      <c r="C26" s="34">
        <f>C23+C20+(-C24)+C25</f>
        <v/>
      </c>
      <c r="D26" s="34">
        <f>D23+D20+(-D24)+D25</f>
        <v/>
      </c>
      <c r="E26" s="34">
        <f>E23+E20+(-E24)+E25</f>
        <v/>
      </c>
      <c r="F26" s="34">
        <f>F23+F20+(-F24)+F25</f>
        <v/>
      </c>
      <c r="G26" s="34">
        <f>G23+G20+(-G24)+G25</f>
        <v/>
      </c>
      <c r="H26" s="34">
        <f>H23+H20+(-H24)+H25</f>
        <v/>
      </c>
      <c r="I26" s="34">
        <f>I23+I20+(-I24)+I25</f>
        <v/>
      </c>
      <c r="J26" s="34">
        <f>J23+J20+(-J24)+J25</f>
        <v/>
      </c>
      <c r="K26" s="34">
        <f>K23+K20+(-K24)+K25</f>
        <v/>
      </c>
      <c r="L26" s="34">
        <f>L23+L20+(-L24)+L25</f>
        <v/>
      </c>
      <c r="M26" s="59">
        <f>M23+M20+(-M24)+M25</f>
        <v/>
      </c>
    </row>
    <row r="27" ht="20" customFormat="1" customHeight="1" s="14">
      <c r="B27" s="20" t="n"/>
      <c r="C27" s="21" t="n"/>
      <c r="D27" s="22" t="n"/>
      <c r="E27" s="22" t="n"/>
      <c r="F27" s="22" t="n"/>
      <c r="G27" s="22" t="n"/>
      <c r="H27" s="22" t="n"/>
      <c r="I27" s="22" t="n"/>
      <c r="J27" s="22" t="n"/>
      <c r="K27" s="22" t="n"/>
      <c r="L27" s="22" t="n"/>
      <c r="M27" s="22" t="n"/>
    </row>
    <row r="28" ht="25" customFormat="1" customHeight="1" s="11">
      <c r="B28" s="12" t="inlineStr">
        <is>
          <t>DCF評価</t>
        </is>
      </c>
      <c r="C28" s="12" t="n"/>
      <c r="D28" s="12" t="n"/>
      <c r="E28" s="12" t="n"/>
      <c r="F28" s="12" t="n"/>
      <c r="G28" s="12" t="n"/>
      <c r="H28" s="12" t="n"/>
      <c r="I28" s="12" t="n"/>
      <c r="J28" s="12" t="n"/>
    </row>
    <row r="29" ht="20" customFormat="1" customHeight="1" s="14">
      <c r="B29" s="47" t="n"/>
      <c r="C29" s="99">
        <f>C16</f>
        <v/>
      </c>
      <c r="D29" s="100">
        <f>D16</f>
        <v/>
      </c>
      <c r="E29" s="100">
        <f>E16</f>
        <v/>
      </c>
      <c r="F29" s="100">
        <f>F16</f>
        <v/>
      </c>
      <c r="G29" s="100">
        <f>G16</f>
        <v/>
      </c>
      <c r="H29" s="100">
        <f>H16</f>
        <v/>
      </c>
      <c r="I29" s="100">
        <f>I16</f>
        <v/>
      </c>
      <c r="J29" s="100">
        <f>J16</f>
        <v/>
      </c>
      <c r="K29" s="100">
        <f>K16</f>
        <v/>
      </c>
      <c r="L29" s="100">
        <f>L16</f>
        <v/>
      </c>
      <c r="M29" s="101">
        <f>M16</f>
        <v/>
      </c>
    </row>
    <row r="30" ht="22" customFormat="1" customHeight="1" s="14">
      <c r="B30" s="46" t="inlineStr">
        <is>
          <t>評価日からの年</t>
        </is>
      </c>
      <c r="C30" s="40" t="n"/>
      <c r="D30" s="41">
        <f>(D29-$C$29)/365</f>
        <v/>
      </c>
      <c r="E30" s="41">
        <f>(E29-$C$29)/365</f>
        <v/>
      </c>
      <c r="F30" s="41">
        <f>(F29-$C$29)/365</f>
        <v/>
      </c>
      <c r="G30" s="41">
        <f>(G29-$C$29)/365</f>
        <v/>
      </c>
      <c r="H30" s="41">
        <f>(H29-$C$29)/365</f>
        <v/>
      </c>
      <c r="I30" s="41">
        <f>(I29-$C$29)/365</f>
        <v/>
      </c>
      <c r="J30" s="41">
        <f>(J29-$C$29)/365</f>
        <v/>
      </c>
      <c r="K30" s="41">
        <f>(K29-$C$29)/365</f>
        <v/>
      </c>
      <c r="L30" s="41">
        <f>(L29-$C$29)/365</f>
        <v/>
      </c>
      <c r="M30" s="66">
        <f>(M29-$C$29)/365</f>
        <v/>
      </c>
    </row>
    <row r="31" ht="22" customFormat="1" customHeight="1" s="14">
      <c r="B31" s="37" t="inlineStr">
        <is>
          <t>月額割引FCF @ レート</t>
        </is>
      </c>
      <c r="C31" s="42">
        <f>$H$11-$H$12</f>
        <v/>
      </c>
      <c r="D31" s="43">
        <f>D26/(1+$C$31)^D30</f>
        <v/>
      </c>
      <c r="E31" s="43">
        <f>E26/(1+$C$31)^E30</f>
        <v/>
      </c>
      <c r="F31" s="43">
        <f>F26/(1+$C$31)^F30</f>
        <v/>
      </c>
      <c r="G31" s="43">
        <f>G26/(1+$C$31)^G30</f>
        <v/>
      </c>
      <c r="H31" s="43">
        <f>H26/(1+$C$31)^H30</f>
        <v/>
      </c>
      <c r="I31" s="43">
        <f>I26/(1+$C$31)^I30</f>
        <v/>
      </c>
      <c r="J31" s="43">
        <f>J26/(1+$C$31)^J30</f>
        <v/>
      </c>
      <c r="K31" s="43">
        <f>K26/(1+$C$31)^K30</f>
        <v/>
      </c>
      <c r="L31" s="43">
        <f>L26/(1+$C$31)^L30</f>
        <v/>
      </c>
      <c r="M31" s="67">
        <f>M26/(1+$C$31)^M30</f>
        <v/>
      </c>
    </row>
    <row r="32" ht="22" customFormat="1" customHeight="1" s="14">
      <c r="B32" s="37" t="inlineStr">
        <is>
          <t>月額割引FCF @ レート</t>
        </is>
      </c>
      <c r="C32" s="44">
        <f>$H$11</f>
        <v/>
      </c>
      <c r="D32" s="43">
        <f>D26/(1+$C$32)^D30</f>
        <v/>
      </c>
      <c r="E32" s="43">
        <f>E26/(1+$C$32)^E30</f>
        <v/>
      </c>
      <c r="F32" s="43">
        <f>F26/(1+$C$32)^F30</f>
        <v/>
      </c>
      <c r="G32" s="43">
        <f>G26/(1+$C$32)^G30</f>
        <v/>
      </c>
      <c r="H32" s="43">
        <f>H26/(1+$C$32)^H30</f>
        <v/>
      </c>
      <c r="I32" s="43">
        <f>I26/(1+$C$32)^I30</f>
        <v/>
      </c>
      <c r="J32" s="43">
        <f>J26/(1+$C$32)^J30</f>
        <v/>
      </c>
      <c r="K32" s="43">
        <f>K26/(1+$C$32)^K30</f>
        <v/>
      </c>
      <c r="L32" s="43">
        <f>L26/(1+$C$32)^L30</f>
        <v/>
      </c>
      <c r="M32" s="67">
        <f>M26/(1+$C$32)^M30</f>
        <v/>
      </c>
    </row>
    <row r="33" ht="22" customFormat="1" customHeight="1" s="14">
      <c r="B33" s="37" t="inlineStr">
        <is>
          <t>月額割引FCF @ レート</t>
        </is>
      </c>
      <c r="C33" s="44">
        <f>$H$11+$H$12</f>
        <v/>
      </c>
      <c r="D33" s="43">
        <f>D26/(1+$C$33)^D30</f>
        <v/>
      </c>
      <c r="E33" s="43">
        <f>E26/(1+$C$33)^E30</f>
        <v/>
      </c>
      <c r="F33" s="43">
        <f>F26/(1+$C$33)^F30</f>
        <v/>
      </c>
      <c r="G33" s="43">
        <f>G26/(1+$C$33)^G30</f>
        <v/>
      </c>
      <c r="H33" s="43">
        <f>H26/(1+$C$33)^H30</f>
        <v/>
      </c>
      <c r="I33" s="43">
        <f>I26/(1+$C$33)^I30</f>
        <v/>
      </c>
      <c r="J33" s="43">
        <f>J26/(1+$C$33)^J30</f>
        <v/>
      </c>
      <c r="K33" s="43">
        <f>K26/(1+$C$33)^K30</f>
        <v/>
      </c>
      <c r="L33" s="43">
        <f>L26/(1+$C$33)^L30</f>
        <v/>
      </c>
      <c r="M33" s="67">
        <f>M26/(1+$C$33)^M30</f>
        <v/>
      </c>
    </row>
    <row r="34" ht="20" customFormat="1" customHeight="1" s="14">
      <c r="B34" s="20" t="n"/>
      <c r="C34" s="21" t="n"/>
      <c r="D34" s="22" t="n"/>
      <c r="E34" s="22" t="n"/>
      <c r="F34" s="22" t="n"/>
      <c r="G34" s="22" t="n"/>
      <c r="H34" s="22" t="n"/>
      <c r="I34" s="22" t="n"/>
      <c r="J34" s="22" t="n"/>
      <c r="K34" s="22" t="n"/>
      <c r="L34" s="22" t="n"/>
      <c r="M34" s="22" t="n"/>
    </row>
    <row r="35" ht="25" customFormat="1" customHeight="1" s="11">
      <c r="C35" s="12" t="inlineStr">
        <is>
          <t>割引キャッシュフローの概要  (100万ドル)</t>
        </is>
      </c>
      <c r="D35" s="12" t="n"/>
      <c r="E35" s="12" t="n"/>
      <c r="F35" s="12" t="n"/>
      <c r="G35" s="12" t="n"/>
      <c r="H35" s="12" t="n"/>
      <c r="I35" s="12" t="n"/>
      <c r="J35" s="12" t="n"/>
    </row>
    <row r="36" ht="50" customFormat="1" customHeight="1" s="14">
      <c r="C36" s="48" t="inlineStr">
        <is>
          <t>率</t>
        </is>
      </c>
      <c r="D36" s="48" t="inlineStr">
        <is>
          <t>予測期間を超えるFCF</t>
        </is>
      </c>
      <c r="E36" s="48" t="inlineStr">
        <is>
          <t>端末値 @ レート</t>
        </is>
      </c>
      <c r="F36" s="48" t="inlineStr">
        <is>
          <t>ターミナルキャッシュ・フロー</t>
        </is>
      </c>
      <c r="G36" s="48" t="inlineStr">
        <is>
          <t>会社価値</t>
        </is>
      </c>
      <c r="H36" s="48" t="inlineStr">
        <is>
          <t>予測期間におけるパーセント値</t>
        </is>
      </c>
      <c r="I36" s="61" t="inlineStr">
        <is>
          <t>ターミナルのパーセント値</t>
        </is>
      </c>
      <c r="J36" s="23" t="n"/>
      <c r="K36" s="23" t="n"/>
      <c r="L36" s="23" t="n"/>
      <c r="M36" s="102" t="n"/>
    </row>
    <row r="37" ht="22" customFormat="1" customHeight="1" s="14">
      <c r="C37" s="49">
        <f>$H$11-$H$12</f>
        <v/>
      </c>
      <c r="D37" s="39">
        <f>SUM(D31:M31)</f>
        <v/>
      </c>
      <c r="E37" s="39">
        <f>$M$26*((1+$M$17))/(C37-$M$17)</f>
        <v/>
      </c>
      <c r="F37" s="39">
        <f>E37/((1+C37)^$M$30)</f>
        <v/>
      </c>
      <c r="G37" s="39">
        <f>F37+D37</f>
        <v/>
      </c>
      <c r="H37" s="50">
        <f>D37/G37</f>
        <v/>
      </c>
      <c r="I37" s="62">
        <f>F37/G37</f>
        <v/>
      </c>
      <c r="J37" s="103" t="n"/>
      <c r="K37" s="103" t="n"/>
      <c r="L37" s="103" t="n"/>
      <c r="M37" s="104" t="n"/>
    </row>
    <row r="38" ht="22" customFormat="1" customHeight="1" s="14">
      <c r="C38" s="51">
        <f>$H$11</f>
        <v/>
      </c>
      <c r="D38" s="39">
        <f>SUM(D32:M32)</f>
        <v/>
      </c>
      <c r="E38" s="39">
        <f>$M$26*((1+$M$17))/(C38-$M$17)</f>
        <v/>
      </c>
      <c r="F38" s="39">
        <f>E38/((1+C38)^$M$30)</f>
        <v/>
      </c>
      <c r="G38" s="39">
        <f>F38+D38</f>
        <v/>
      </c>
      <c r="H38" s="50">
        <f>D38/G38</f>
        <v/>
      </c>
      <c r="I38" s="62">
        <f>F38/G38</f>
        <v/>
      </c>
      <c r="J38" s="103" t="n"/>
      <c r="K38" s="103" t="n"/>
      <c r="L38" s="103" t="n"/>
      <c r="M38" s="104" t="n"/>
    </row>
    <row r="39" ht="22" customFormat="1" customHeight="1" s="14">
      <c r="C39" s="51">
        <f>$H$11+$H$12</f>
        <v/>
      </c>
      <c r="D39" s="39">
        <f>SUM(D33:M33)</f>
        <v/>
      </c>
      <c r="E39" s="39">
        <f>$M$26*((1+$M$17))/(C39-$M$17)</f>
        <v/>
      </c>
      <c r="F39" s="39">
        <f>E39/((1+C39)^$M$30)</f>
        <v/>
      </c>
      <c r="G39" s="39">
        <f>F39+D39</f>
        <v/>
      </c>
      <c r="H39" s="50">
        <f>D39/G39</f>
        <v/>
      </c>
      <c r="I39" s="62">
        <f>F39/G39</f>
        <v/>
      </c>
      <c r="J39" s="103" t="n"/>
      <c r="K39" s="103" t="n"/>
      <c r="L39" s="103" t="n"/>
      <c r="M39" s="104" t="n"/>
    </row>
    <row r="40">
      <c r="B40" s="15" t="n"/>
      <c r="C40" s="10" t="n"/>
      <c r="D40" s="10" t="n"/>
      <c r="E40" s="10" t="n"/>
      <c r="F40" s="10" t="n"/>
      <c r="G40" s="10" t="n"/>
      <c r="H40" s="10" t="n"/>
      <c r="I40" s="10" t="n"/>
      <c r="J40" s="10" t="n"/>
    </row>
    <row r="41" ht="50" customFormat="1" customHeight="1" s="8">
      <c r="B41" s="105" t="inlineStr">
        <is>
          <t>SMARTSHEETで作成するには、ここをクリックしてください</t>
        </is>
      </c>
    </row>
  </sheetData>
  <mergeCells count="12">
    <mergeCell ref="B5:E5"/>
    <mergeCell ref="G5:J5"/>
    <mergeCell ref="K7:M7"/>
    <mergeCell ref="K8:M9"/>
    <mergeCell ref="E7:G7"/>
    <mergeCell ref="E8:G8"/>
    <mergeCell ref="E9:G9"/>
    <mergeCell ref="E10:G10"/>
    <mergeCell ref="E11:G11"/>
    <mergeCell ref="E12:G12"/>
    <mergeCell ref="E13:G13"/>
    <mergeCell ref="B41:M41"/>
  </mergeCells>
  <conditionalFormatting sqref="C26:M26">
    <cfRule type="cellIs" priority="1" operator="lessThan" dxfId="0">
      <formula>0</formula>
    </cfRule>
  </conditionalFormatting>
  <hyperlinks>
    <hyperlink xmlns:r="http://schemas.openxmlformats.org/officeDocument/2006/relationships" ref="B41" r:id="rId1"/>
  </hyperlinks>
  <pageMargins left="0.3" right="0.3" top="0.3" bottom="0.3" header="0" footer="0"/>
  <pageSetup orientation="landscape" scale="70" fitToHeight="0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0"/>
    <pageSetUpPr fitToPage="1"/>
  </sheetPr>
  <dimension ref="A1:M39"/>
  <sheetViews>
    <sheetView showGridLines="0" workbookViewId="0">
      <selection activeCell="B4" sqref="B4:E4"/>
    </sheetView>
  </sheetViews>
  <sheetFormatPr baseColWidth="8" defaultColWidth="8.81640625" defaultRowHeight="14.5"/>
  <cols>
    <col width="3.36328125" customWidth="1" style="1" min="1" max="1"/>
    <col width="35.81640625" customWidth="1" style="1" min="2" max="2"/>
    <col width="12.81640625" customWidth="1" style="1" min="3" max="13"/>
    <col width="3.36328125" customWidth="1" style="1" min="14" max="14"/>
    <col width="8.81640625" customWidth="1" style="1" min="15" max="16384"/>
  </cols>
  <sheetData>
    <row r="1" ht="42" customFormat="1" customHeight="1" s="3">
      <c r="B1" s="4" t="inlineStr">
        <is>
          <t>割引キャッシュ フロー評価テンプレート</t>
        </is>
      </c>
    </row>
    <row r="2" ht="25" customFormat="1" customHeight="1" s="8">
      <c r="B2" s="16" t="inlineStr">
        <is>
          <t>ユーザーは、シェーディングされていないフィールドのみを入力します。</t>
        </is>
      </c>
      <c r="C2" s="7" t="n"/>
      <c r="D2" s="7" t="n"/>
      <c r="E2" s="7" t="n"/>
    </row>
    <row r="3" ht="15" customFormat="1" customHeight="1" s="14">
      <c r="B3" s="27" t="inlineStr">
        <is>
          <t>会社名</t>
        </is>
      </c>
      <c r="C3" s="9" t="n"/>
      <c r="D3" s="9" t="n"/>
      <c r="E3" s="9" t="n"/>
      <c r="F3" s="9" t="n"/>
      <c r="G3" s="27" t="inlineStr">
        <is>
          <t>評価日</t>
        </is>
      </c>
      <c r="H3" s="9" t="n"/>
      <c r="I3" s="9" t="n"/>
      <c r="J3" s="9" t="n"/>
      <c r="K3" s="9" t="n"/>
    </row>
    <row r="4" ht="35" customFormat="1" customHeight="1" s="14" thickBot="1">
      <c r="B4" s="72" t="n"/>
      <c r="C4" s="86" t="n"/>
      <c r="D4" s="86" t="n"/>
      <c r="E4" s="87" t="n"/>
      <c r="F4" s="9" t="n"/>
      <c r="G4" s="88" t="n">
        <v>45660</v>
      </c>
      <c r="H4" s="86" t="n"/>
      <c r="I4" s="86" t="n"/>
      <c r="J4" s="87" t="n"/>
      <c r="K4" s="9" t="n"/>
    </row>
    <row r="5" ht="20" customFormat="1" customHeight="1" s="14">
      <c r="B5" s="9" t="n"/>
      <c r="C5" s="9" t="n"/>
      <c r="D5" s="17" t="n"/>
      <c r="E5" s="17" t="n"/>
      <c r="F5" s="17" t="n"/>
      <c r="G5" s="9" t="n"/>
      <c r="H5" s="9" t="n"/>
      <c r="I5" s="9" t="n"/>
      <c r="J5" s="9" t="n"/>
      <c r="K5" s="9" t="n"/>
      <c r="L5" s="19" t="n"/>
      <c r="M5" s="18" t="n"/>
    </row>
    <row r="6" ht="20" customFormat="1" customHeight="1" s="14">
      <c r="B6" s="81" t="inlineStr">
        <is>
          <t xml:space="preserve">操作入力データ </t>
        </is>
      </c>
      <c r="C6" s="52" t="inlineStr">
        <is>
          <t>100万ドル</t>
        </is>
      </c>
      <c r="E6" s="81" t="inlineStr">
        <is>
          <t>レート入力データ</t>
        </is>
      </c>
      <c r="F6" s="89" t="n"/>
      <c r="G6" s="90" t="n"/>
      <c r="H6" s="55" t="inlineStr">
        <is>
          <t>%</t>
        </is>
      </c>
      <c r="K6" s="76" t="inlineStr">
        <is>
          <t>会社価値合計 (100万ドル)</t>
        </is>
      </c>
    </row>
    <row r="7" ht="22" customFormat="1" customHeight="1" s="14">
      <c r="B7" s="83" t="inlineStr">
        <is>
          <t>収入</t>
        </is>
      </c>
      <c r="C7" s="53" t="n">
        <v>1.1</v>
      </c>
      <c r="E7" s="83" t="inlineStr">
        <is>
          <t>税率</t>
        </is>
      </c>
      <c r="F7" s="89" t="n"/>
      <c r="G7" s="90" t="n"/>
      <c r="H7" s="56" t="n">
        <v>0.06</v>
      </c>
      <c r="K7" s="77">
        <f>G37</f>
        <v/>
      </c>
      <c r="L7" s="91" t="n"/>
      <c r="M7" s="92" t="n"/>
    </row>
    <row r="8" ht="22" customFormat="1" customHeight="1" s="14" thickBot="1">
      <c r="B8" s="83" t="inlineStr">
        <is>
          <t>EBITDA</t>
        </is>
      </c>
      <c r="C8" s="53" t="n">
        <v>1.2</v>
      </c>
      <c r="E8" s="83" t="inlineStr">
        <is>
          <t>短期収益成長率</t>
        </is>
      </c>
      <c r="F8" s="89" t="n"/>
      <c r="G8" s="90" t="n"/>
      <c r="H8" s="56" t="n">
        <v>0.05</v>
      </c>
      <c r="K8" s="93" t="n"/>
      <c r="L8" s="94" t="n"/>
      <c r="M8" s="95" t="n"/>
    </row>
    <row r="9" ht="22" customFormat="1" customHeight="1" s="14">
      <c r="B9" s="83" t="inlineStr">
        <is>
          <t>減価償却費</t>
        </is>
      </c>
      <c r="C9" s="53" t="n">
        <v>1.3</v>
      </c>
      <c r="E9" s="68" t="inlineStr">
        <is>
          <t>長期収益成長率</t>
        </is>
      </c>
      <c r="F9" s="89" t="n"/>
      <c r="G9" s="90" t="n"/>
      <c r="H9" s="56" t="n">
        <v>0.04</v>
      </c>
      <c r="K9" s="28" t="n"/>
      <c r="L9" s="28" t="n"/>
      <c r="M9" s="14" t="n"/>
    </row>
    <row r="10" ht="22" customFormat="1" customHeight="1" s="14">
      <c r="B10" s="83" t="inlineStr">
        <is>
          <t>設備投資額</t>
        </is>
      </c>
      <c r="C10" s="53" t="n">
        <v>1.4</v>
      </c>
      <c r="E10" s="68" t="inlineStr">
        <is>
          <t xml:space="preserve">加重資本平均コスト (WACC) </t>
        </is>
      </c>
      <c r="F10" s="89" t="n"/>
      <c r="G10" s="90" t="n"/>
      <c r="H10" s="56" t="n">
        <v>0.03</v>
      </c>
      <c r="K10" s="28" t="n"/>
      <c r="L10" s="28" t="n"/>
      <c r="M10" s="14" t="n"/>
    </row>
    <row r="11" ht="22" customFormat="1" customHeight="1" s="14" thickBot="1">
      <c r="B11" s="32" t="inlineStr">
        <is>
          <t>運転資本</t>
        </is>
      </c>
      <c r="C11" s="54" t="n">
        <v>1.5</v>
      </c>
      <c r="E11" s="68" t="inlineStr">
        <is>
          <t>WACC感度</t>
        </is>
      </c>
      <c r="F11" s="89" t="n"/>
      <c r="G11" s="90" t="n"/>
      <c r="H11" s="56" t="n">
        <v>0.02</v>
      </c>
      <c r="K11" s="28" t="n"/>
      <c r="L11" s="28" t="n"/>
      <c r="M11" s="14" t="n"/>
    </row>
    <row r="12" ht="22" customFormat="1" customHeight="1" s="14" thickBot="1">
      <c r="B12" s="29" t="n"/>
      <c r="C12" s="9" t="n"/>
      <c r="D12" s="17" t="n"/>
      <c r="E12" s="70" t="inlineStr">
        <is>
          <t>運転資本の変動</t>
        </is>
      </c>
      <c r="F12" s="86" t="n"/>
      <c r="G12" s="87" t="n"/>
      <c r="H12" s="57" t="n">
        <v>0.01</v>
      </c>
      <c r="K12" s="28" t="n"/>
      <c r="L12" s="28" t="n"/>
      <c r="M12" s="14" t="n"/>
    </row>
    <row r="13" ht="20" customFormat="1" customHeight="1" s="14">
      <c r="B13" s="20" t="n"/>
      <c r="C13" s="21" t="n"/>
      <c r="D13" s="22" t="n"/>
      <c r="E13" s="22" t="n"/>
      <c r="F13" s="22" t="n"/>
      <c r="G13" s="22" t="n"/>
      <c r="H13" s="22" t="n"/>
      <c r="I13" s="22" t="n"/>
      <c r="J13" s="22" t="n"/>
      <c r="K13" s="22" t="n"/>
      <c r="L13" s="22" t="n"/>
      <c r="M13" s="22" t="n"/>
    </row>
    <row r="14" ht="25" customFormat="1" customHeight="1" s="11">
      <c r="B14" s="12" t="inlineStr">
        <is>
          <t>フリー・キャッシュ・フロー・フロー・フローズ・フローズ・プロジェクション</t>
        </is>
      </c>
      <c r="C14" s="12" t="n"/>
      <c r="D14" s="12" t="n"/>
      <c r="E14" s="12" t="n"/>
      <c r="F14" s="12" t="n"/>
      <c r="G14" s="12" t="n"/>
      <c r="H14" s="12" t="n"/>
      <c r="I14" s="12" t="n"/>
      <c r="J14" s="12" t="n"/>
    </row>
    <row r="15" ht="20" customFormat="1" customHeight="1" s="14">
      <c r="B15" s="47" t="n"/>
      <c r="C15" s="96">
        <f>G4</f>
        <v/>
      </c>
      <c r="D15" s="97">
        <f>DATE(YEAR(C15)+1,MONTH(C15),DAY(C15))</f>
        <v/>
      </c>
      <c r="E15" s="97">
        <f>DATE(YEAR(D15)+1,MONTH(D15),DAY(D15))</f>
        <v/>
      </c>
      <c r="F15" s="97">
        <f>DATE(YEAR(E15)+1,MONTH(E15),DAY(E15))</f>
        <v/>
      </c>
      <c r="G15" s="97">
        <f>DATE(YEAR(F15)+1,MONTH(F15),DAY(F15))</f>
        <v/>
      </c>
      <c r="H15" s="97">
        <f>DATE(YEAR(G15)+1,MONTH(G15),DAY(G15))</f>
        <v/>
      </c>
      <c r="I15" s="97">
        <f>DATE(YEAR(H15)+1,MONTH(H15),DAY(H15))</f>
        <v/>
      </c>
      <c r="J15" s="97">
        <f>DATE(YEAR(I15)+1,MONTH(I15),DAY(I15))</f>
        <v/>
      </c>
      <c r="K15" s="97">
        <f>DATE(YEAR(J15)+1,MONTH(J15),DAY(J15))</f>
        <v/>
      </c>
      <c r="L15" s="97">
        <f>DATE(YEAR(K15)+1,MONTH(K15),DAY(K15))</f>
        <v/>
      </c>
      <c r="M15" s="98">
        <f>DATE(YEAR(L15)+1,MONTH(L15),DAY(L15))</f>
        <v/>
      </c>
    </row>
    <row r="16" ht="22" customFormat="1" customHeight="1" s="14">
      <c r="B16" s="83" t="inlineStr">
        <is>
          <t>収益 %</t>
        </is>
      </c>
      <c r="C16" s="38" t="n"/>
      <c r="D16" s="63">
        <f>H8</f>
        <v/>
      </c>
      <c r="E16" s="63">
        <f>D16-($H$8-$H$9)/9</f>
        <v/>
      </c>
      <c r="F16" s="63">
        <f>E16-($H$8-$H$9)/9</f>
        <v/>
      </c>
      <c r="G16" s="63">
        <f>F16-($H$8-$H$9)/9</f>
        <v/>
      </c>
      <c r="H16" s="63">
        <f>G16-($H$8-$H$9)/9</f>
        <v/>
      </c>
      <c r="I16" s="63">
        <f>H16-($H$8-$H$9)/9</f>
        <v/>
      </c>
      <c r="J16" s="63">
        <f>I16-($H$8-$H$9)/9</f>
        <v/>
      </c>
      <c r="K16" s="63">
        <f>J16-($H$8-$H$9)/9</f>
        <v/>
      </c>
      <c r="L16" s="63">
        <f>K16-($H$8-$H$9)/9</f>
        <v/>
      </c>
      <c r="M16" s="64">
        <f>L16-($H$8-$H$9)/9</f>
        <v/>
      </c>
    </row>
    <row r="17" ht="22" customFormat="1" customHeight="1" s="14">
      <c r="B17" s="83" t="inlineStr">
        <is>
          <t>収益(100万ドル)</t>
        </is>
      </c>
      <c r="C17" s="39">
        <f>C7</f>
        <v/>
      </c>
      <c r="D17" s="39">
        <f>(H8+1)*C7</f>
        <v/>
      </c>
      <c r="E17" s="39">
        <f>(E16+1)*D17</f>
        <v/>
      </c>
      <c r="F17" s="39">
        <f>(F16+1)*E17</f>
        <v/>
      </c>
      <c r="G17" s="39">
        <f>(G16+1)*F17</f>
        <v/>
      </c>
      <c r="H17" s="39">
        <f>(H16+1)*G17</f>
        <v/>
      </c>
      <c r="I17" s="39">
        <f>(I16+1)*H17</f>
        <v/>
      </c>
      <c r="J17" s="39">
        <f>(J16+1)*I17</f>
        <v/>
      </c>
      <c r="K17" s="39">
        <f>(K16+1)*J17</f>
        <v/>
      </c>
      <c r="L17" s="39">
        <f>(L16+1)*K17</f>
        <v/>
      </c>
      <c r="M17" s="65">
        <f>(M16+1)*L17</f>
        <v/>
      </c>
    </row>
    <row r="18" ht="22" customFormat="1" customHeight="1" s="14">
      <c r="B18" s="83" t="inlineStr">
        <is>
          <t>EBITDA</t>
        </is>
      </c>
      <c r="C18" s="39">
        <f>C8</f>
        <v/>
      </c>
      <c r="D18" s="39">
        <f>D17*($C$8/$C$7)</f>
        <v/>
      </c>
      <c r="E18" s="39">
        <f>E17*($C$8/$C$7)</f>
        <v/>
      </c>
      <c r="F18" s="39">
        <f>F17*($C$8/$C$7)</f>
        <v/>
      </c>
      <c r="G18" s="39">
        <f>G17*($C$8/$C$7)</f>
        <v/>
      </c>
      <c r="H18" s="39">
        <f>H17*($C$8/$C$7)</f>
        <v/>
      </c>
      <c r="I18" s="39">
        <f>I17*($C$8/$C$7)</f>
        <v/>
      </c>
      <c r="J18" s="39">
        <f>J17*($C$8/$C$7)</f>
        <v/>
      </c>
      <c r="K18" s="39">
        <f>K17*($C$8/$C$7)</f>
        <v/>
      </c>
      <c r="L18" s="39">
        <f>L17*($C$8/$C$7)</f>
        <v/>
      </c>
      <c r="M18" s="65">
        <f>M17*($C$8/$C$7)</f>
        <v/>
      </c>
    </row>
    <row r="19" ht="22" customFormat="1" customHeight="1" s="14">
      <c r="B19" s="83" t="inlineStr">
        <is>
          <t>減価償却費</t>
        </is>
      </c>
      <c r="C19" s="39">
        <f>C9</f>
        <v/>
      </c>
      <c r="D19" s="39">
        <f>D17*($C$7/$C$9/100)</f>
        <v/>
      </c>
      <c r="E19" s="39">
        <f>E17*($C$7/$C$9/100)</f>
        <v/>
      </c>
      <c r="F19" s="39">
        <f>F17*($C$7/$C$9/100)</f>
        <v/>
      </c>
      <c r="G19" s="39">
        <f>G17*($C$7/$C$9/100)</f>
        <v/>
      </c>
      <c r="H19" s="39">
        <f>H17*($C$7/$C$9/100)</f>
        <v/>
      </c>
      <c r="I19" s="39">
        <f>I17*($C$7/$C$9/100)</f>
        <v/>
      </c>
      <c r="J19" s="39">
        <f>J17*($C$7/$C$9/100)</f>
        <v/>
      </c>
      <c r="K19" s="39">
        <f>K17*($C$7/$C$9/100)</f>
        <v/>
      </c>
      <c r="L19" s="39">
        <f>L17*($C$7/$C$9/100)</f>
        <v/>
      </c>
      <c r="M19" s="65">
        <f>M17*($C$7/$C$9/100)</f>
        <v/>
      </c>
    </row>
    <row r="20" ht="22" customFormat="1" customHeight="1" s="14">
      <c r="B20" s="83" t="inlineStr">
        <is>
          <t>EBIT</t>
        </is>
      </c>
      <c r="C20" s="39">
        <f>C8-C9</f>
        <v/>
      </c>
      <c r="D20" s="39">
        <f>D18-D19</f>
        <v/>
      </c>
      <c r="E20" s="39">
        <f>E18-E19</f>
        <v/>
      </c>
      <c r="F20" s="39">
        <f>F18-F19</f>
        <v/>
      </c>
      <c r="G20" s="39">
        <f>G18-G19</f>
        <v/>
      </c>
      <c r="H20" s="39">
        <f>H18-H19</f>
        <v/>
      </c>
      <c r="I20" s="39">
        <f>I18-I19</f>
        <v/>
      </c>
      <c r="J20" s="39">
        <f>J18-J19</f>
        <v/>
      </c>
      <c r="K20" s="39">
        <f>K18-K19</f>
        <v/>
      </c>
      <c r="L20" s="39">
        <f>L18-L19</f>
        <v/>
      </c>
      <c r="M20" s="65">
        <f>M18-M19</f>
        <v/>
      </c>
    </row>
    <row r="21" ht="22" customFormat="1" customHeight="1" s="14">
      <c r="B21" s="83" t="inlineStr">
        <is>
          <t>所得税</t>
        </is>
      </c>
      <c r="C21" s="39">
        <f>C20*$H$7</f>
        <v/>
      </c>
      <c r="D21" s="39">
        <f>D20*$H$7</f>
        <v/>
      </c>
      <c r="E21" s="39">
        <f>E20*$H$7</f>
        <v/>
      </c>
      <c r="F21" s="39">
        <f>F20*$H$7</f>
        <v/>
      </c>
      <c r="G21" s="39">
        <f>G20*$H$7</f>
        <v/>
      </c>
      <c r="H21" s="39">
        <f>H20*$H$7</f>
        <v/>
      </c>
      <c r="I21" s="39">
        <f>I20*$H$7</f>
        <v/>
      </c>
      <c r="J21" s="39">
        <f>J20*$H$7</f>
        <v/>
      </c>
      <c r="K21" s="39">
        <f>K20*$H$7</f>
        <v/>
      </c>
      <c r="L21" s="39">
        <f>L20*$H$7</f>
        <v/>
      </c>
      <c r="M21" s="65">
        <f>M20*$H$7</f>
        <v/>
      </c>
    </row>
    <row r="22" ht="22" customFormat="1" customHeight="1" s="14">
      <c r="B22" s="83" t="inlineStr">
        <is>
          <t>税引後純営業利益(NOPAT)</t>
        </is>
      </c>
      <c r="C22" s="39">
        <f>C20-C21</f>
        <v/>
      </c>
      <c r="D22" s="39">
        <f>D20-D21</f>
        <v/>
      </c>
      <c r="E22" s="39">
        <f>E20-E21</f>
        <v/>
      </c>
      <c r="F22" s="39">
        <f>F20-F21</f>
        <v/>
      </c>
      <c r="G22" s="39">
        <f>G20-G21</f>
        <v/>
      </c>
      <c r="H22" s="39">
        <f>H20-H21</f>
        <v/>
      </c>
      <c r="I22" s="39">
        <f>I20-I21</f>
        <v/>
      </c>
      <c r="J22" s="39">
        <f>J20-J21</f>
        <v/>
      </c>
      <c r="K22" s="39">
        <f>K20-K21</f>
        <v/>
      </c>
      <c r="L22" s="39">
        <f>L20-L21</f>
        <v/>
      </c>
      <c r="M22" s="65">
        <f>M20-M21</f>
        <v/>
      </c>
    </row>
    <row r="23" ht="22" customFormat="1" customHeight="1" s="14">
      <c r="B23" s="83" t="inlineStr">
        <is>
          <t>設備投資額</t>
        </is>
      </c>
      <c r="C23" s="39">
        <f>C10</f>
        <v/>
      </c>
      <c r="D23" s="39">
        <f>($C$10/$C$7)*D17</f>
        <v/>
      </c>
      <c r="E23" s="39">
        <f>($C$10/$C$7)*E17</f>
        <v/>
      </c>
      <c r="F23" s="39">
        <f>($C$10/$C$7)*F17</f>
        <v/>
      </c>
      <c r="G23" s="39">
        <f>($C$10/$C$7)*G17</f>
        <v/>
      </c>
      <c r="H23" s="39">
        <f>($C$10/$C$7)*H17</f>
        <v/>
      </c>
      <c r="I23" s="39">
        <f>($C$10/$C$7)*I17</f>
        <v/>
      </c>
      <c r="J23" s="39">
        <f>($C$10/$C$7)*J17</f>
        <v/>
      </c>
      <c r="K23" s="39">
        <f>($C$10/$C$7)*K17</f>
        <v/>
      </c>
      <c r="L23" s="39">
        <f>($C$10/$C$7)*L17</f>
        <v/>
      </c>
      <c r="M23" s="65">
        <f>($C$10/$C$7)*M17</f>
        <v/>
      </c>
    </row>
    <row r="24" ht="22" customFormat="1" customHeight="1" s="14">
      <c r="B24" s="83" t="inlineStr">
        <is>
          <t>運転資本の変動</t>
        </is>
      </c>
      <c r="C24" s="39" t="n"/>
      <c r="D24" s="39">
        <f>(C17*$H$12)-(D17*$H$12)</f>
        <v/>
      </c>
      <c r="E24" s="39">
        <f>(D17*$H$12)-(E17*$H$12)</f>
        <v/>
      </c>
      <c r="F24" s="39">
        <f>(E17*$H$12)-(F17*$H$12)</f>
        <v/>
      </c>
      <c r="G24" s="39">
        <f>(F17*$H$12)-(G17*$H$12)</f>
        <v/>
      </c>
      <c r="H24" s="39">
        <f>(G17*$H$12)-(H17*$H$12)</f>
        <v/>
      </c>
      <c r="I24" s="39">
        <f>(H17*$H$12)-(I17*$H$12)</f>
        <v/>
      </c>
      <c r="J24" s="39">
        <f>(I17*$H$12)-(J17*$H$12)</f>
        <v/>
      </c>
      <c r="K24" s="39">
        <f>(J17*$H$12)-(K17*$H$12)</f>
        <v/>
      </c>
      <c r="L24" s="39">
        <f>(K17*$H$12)-(L17*$H$12)</f>
        <v/>
      </c>
      <c r="M24" s="65">
        <f>(L17*$H$12)-(M17*$H$12)</f>
        <v/>
      </c>
    </row>
    <row r="25" ht="20" customFormat="1" customHeight="1" s="14">
      <c r="B25" s="33" t="inlineStr">
        <is>
          <t>フリーキャッシュフロー(FCFF)</t>
        </is>
      </c>
      <c r="C25" s="34">
        <f>C22+C19+(-C23)+C24</f>
        <v/>
      </c>
      <c r="D25" s="34">
        <f>D22+D19+(-D23)+D24</f>
        <v/>
      </c>
      <c r="E25" s="34">
        <f>E22+E19+(-E23)+E24</f>
        <v/>
      </c>
      <c r="F25" s="34">
        <f>F22+F19+(-F23)+F24</f>
        <v/>
      </c>
      <c r="G25" s="34">
        <f>G22+G19+(-G23)+G24</f>
        <v/>
      </c>
      <c r="H25" s="34">
        <f>H22+H19+(-H23)+H24</f>
        <v/>
      </c>
      <c r="I25" s="34">
        <f>I22+I19+(-I23)+I24</f>
        <v/>
      </c>
      <c r="J25" s="34">
        <f>J22+J19+(-J23)+J24</f>
        <v/>
      </c>
      <c r="K25" s="34">
        <f>K22+K19+(-K23)+K24</f>
        <v/>
      </c>
      <c r="L25" s="34">
        <f>L22+L19+(-L23)+L24</f>
        <v/>
      </c>
      <c r="M25" s="59">
        <f>M22+M19+(-M23)+M24</f>
        <v/>
      </c>
    </row>
    <row r="26" ht="20" customFormat="1" customHeight="1" s="14">
      <c r="B26" s="20" t="n"/>
      <c r="C26" s="21" t="n"/>
      <c r="D26" s="22" t="n"/>
      <c r="E26" s="22" t="n"/>
      <c r="F26" s="22" t="n"/>
      <c r="G26" s="22" t="n"/>
      <c r="H26" s="22" t="n"/>
      <c r="I26" s="22" t="n"/>
      <c r="J26" s="22" t="n"/>
      <c r="K26" s="22" t="n"/>
      <c r="L26" s="22" t="n"/>
      <c r="M26" s="22" t="n"/>
    </row>
    <row r="27" ht="25" customFormat="1" customHeight="1" s="11">
      <c r="B27" s="12" t="inlineStr">
        <is>
          <t>DCF評価</t>
        </is>
      </c>
      <c r="C27" s="12" t="n"/>
      <c r="D27" s="12" t="n"/>
      <c r="E27" s="12" t="n"/>
      <c r="F27" s="12" t="n"/>
      <c r="G27" s="12" t="n"/>
      <c r="H27" s="12" t="n"/>
      <c r="I27" s="12" t="n"/>
      <c r="J27" s="12" t="n"/>
    </row>
    <row r="28" ht="20" customFormat="1" customHeight="1" s="14">
      <c r="B28" s="47" t="n"/>
      <c r="C28" s="99">
        <f>C15</f>
        <v/>
      </c>
      <c r="D28" s="100">
        <f>D15</f>
        <v/>
      </c>
      <c r="E28" s="100">
        <f>E15</f>
        <v/>
      </c>
      <c r="F28" s="100">
        <f>F15</f>
        <v/>
      </c>
      <c r="G28" s="100">
        <f>G15</f>
        <v/>
      </c>
      <c r="H28" s="100">
        <f>H15</f>
        <v/>
      </c>
      <c r="I28" s="100">
        <f>I15</f>
        <v/>
      </c>
      <c r="J28" s="100">
        <f>J15</f>
        <v/>
      </c>
      <c r="K28" s="100">
        <f>K15</f>
        <v/>
      </c>
      <c r="L28" s="100">
        <f>L15</f>
        <v/>
      </c>
      <c r="M28" s="101">
        <f>M15</f>
        <v/>
      </c>
    </row>
    <row r="29" ht="22" customFormat="1" customHeight="1" s="14">
      <c r="B29" s="46" t="inlineStr">
        <is>
          <t>評価日からの年</t>
        </is>
      </c>
      <c r="C29" s="40" t="n"/>
      <c r="D29" s="41">
        <f>(D28-$C$28)/365</f>
        <v/>
      </c>
      <c r="E29" s="41">
        <f>(E28-$C$28)/365</f>
        <v/>
      </c>
      <c r="F29" s="41">
        <f>(F28-$C$28)/365</f>
        <v/>
      </c>
      <c r="G29" s="41">
        <f>(G28-$C$28)/365</f>
        <v/>
      </c>
      <c r="H29" s="41">
        <f>(H28-$C$28)/365</f>
        <v/>
      </c>
      <c r="I29" s="41">
        <f>(I28-$C$28)/365</f>
        <v/>
      </c>
      <c r="J29" s="41">
        <f>(J28-$C$28)/365</f>
        <v/>
      </c>
      <c r="K29" s="41">
        <f>(K28-$C$28)/365</f>
        <v/>
      </c>
      <c r="L29" s="41">
        <f>(L28-$C$28)/365</f>
        <v/>
      </c>
      <c r="M29" s="66">
        <f>(M28-$C$28)/365</f>
        <v/>
      </c>
    </row>
    <row r="30" ht="22" customFormat="1" customHeight="1" s="14">
      <c r="B30" s="37" t="inlineStr">
        <is>
          <t>月額割引FCF @ レート</t>
        </is>
      </c>
      <c r="C30" s="42">
        <f>$H$10-$H$11</f>
        <v/>
      </c>
      <c r="D30" s="43">
        <f>D25/(1+$C$30)^D29</f>
        <v/>
      </c>
      <c r="E30" s="43">
        <f>E25/(1+$C$30)^E29</f>
        <v/>
      </c>
      <c r="F30" s="43">
        <f>F25/(1+$C$30)^F29</f>
        <v/>
      </c>
      <c r="G30" s="43">
        <f>G25/(1+$C$30)^G29</f>
        <v/>
      </c>
      <c r="H30" s="43">
        <f>H25/(1+$C$30)^H29</f>
        <v/>
      </c>
      <c r="I30" s="43">
        <f>I25/(1+$C$30)^I29</f>
        <v/>
      </c>
      <c r="J30" s="43">
        <f>J25/(1+$C$30)^J29</f>
        <v/>
      </c>
      <c r="K30" s="43">
        <f>K25/(1+$C$30)^K29</f>
        <v/>
      </c>
      <c r="L30" s="43">
        <f>L25/(1+$C$30)^L29</f>
        <v/>
      </c>
      <c r="M30" s="67">
        <f>M25/(1+$C$30)^M29</f>
        <v/>
      </c>
    </row>
    <row r="31" ht="22" customFormat="1" customHeight="1" s="14">
      <c r="B31" s="37" t="inlineStr">
        <is>
          <t>月額割引FCF @ レート</t>
        </is>
      </c>
      <c r="C31" s="44">
        <f>$H$10</f>
        <v/>
      </c>
      <c r="D31" s="43">
        <f>D25/(1+$C$31)^D29</f>
        <v/>
      </c>
      <c r="E31" s="43">
        <f>E25/(1+$C$31)^E29</f>
        <v/>
      </c>
      <c r="F31" s="43">
        <f>F25/(1+$C$31)^F29</f>
        <v/>
      </c>
      <c r="G31" s="43">
        <f>G25/(1+$C$31)^G29</f>
        <v/>
      </c>
      <c r="H31" s="43">
        <f>H25/(1+$C$31)^H29</f>
        <v/>
      </c>
      <c r="I31" s="43">
        <f>I25/(1+$C$31)^I29</f>
        <v/>
      </c>
      <c r="J31" s="43">
        <f>J25/(1+$C$31)^J29</f>
        <v/>
      </c>
      <c r="K31" s="43">
        <f>K25/(1+$C$31)^K29</f>
        <v/>
      </c>
      <c r="L31" s="43">
        <f>L25/(1+$C$31)^L29</f>
        <v/>
      </c>
      <c r="M31" s="67">
        <f>M25/(1+$C$31)^M29</f>
        <v/>
      </c>
    </row>
    <row r="32" ht="22" customFormat="1" customHeight="1" s="14">
      <c r="B32" s="37" t="inlineStr">
        <is>
          <t>月額割引FCF @ レート</t>
        </is>
      </c>
      <c r="C32" s="44">
        <f>$H$10+$H$11</f>
        <v/>
      </c>
      <c r="D32" s="43">
        <f>D25/(1+$C$32)^D29</f>
        <v/>
      </c>
      <c r="E32" s="43">
        <f>E25/(1+$C$32)^E29</f>
        <v/>
      </c>
      <c r="F32" s="43">
        <f>F25/(1+$C$32)^F29</f>
        <v/>
      </c>
      <c r="G32" s="43">
        <f>G25/(1+$C$32)^G29</f>
        <v/>
      </c>
      <c r="H32" s="43">
        <f>H25/(1+$C$32)^H29</f>
        <v/>
      </c>
      <c r="I32" s="43">
        <f>I25/(1+$C$32)^I29</f>
        <v/>
      </c>
      <c r="J32" s="43">
        <f>J25/(1+$C$32)^J29</f>
        <v/>
      </c>
      <c r="K32" s="43">
        <f>K25/(1+$C$32)^K29</f>
        <v/>
      </c>
      <c r="L32" s="43">
        <f>L25/(1+$C$32)^L29</f>
        <v/>
      </c>
      <c r="M32" s="67">
        <f>M25/(1+$C$32)^M29</f>
        <v/>
      </c>
    </row>
    <row r="33" ht="20" customFormat="1" customHeight="1" s="14">
      <c r="B33" s="20" t="n"/>
      <c r="C33" s="21" t="n"/>
      <c r="D33" s="22" t="n"/>
      <c r="E33" s="22" t="n"/>
      <c r="F33" s="22" t="n"/>
      <c r="G33" s="22" t="n"/>
      <c r="H33" s="22" t="n"/>
      <c r="I33" s="22" t="n"/>
      <c r="J33" s="22" t="n"/>
      <c r="K33" s="22" t="n"/>
      <c r="L33" s="22" t="n"/>
      <c r="M33" s="22" t="n"/>
    </row>
    <row r="34" ht="25" customFormat="1" customHeight="1" s="11">
      <c r="C34" s="12" t="inlineStr">
        <is>
          <t>割引キャッシュフローの概要  (100万ドル)</t>
        </is>
      </c>
      <c r="D34" s="12" t="n"/>
      <c r="E34" s="12" t="n"/>
      <c r="F34" s="12" t="n"/>
      <c r="G34" s="12" t="n"/>
      <c r="H34" s="12" t="n"/>
      <c r="I34" s="12" t="n"/>
      <c r="J34" s="12" t="n"/>
    </row>
    <row r="35" ht="50" customFormat="1" customHeight="1" s="14">
      <c r="C35" s="48" t="inlineStr">
        <is>
          <t>率</t>
        </is>
      </c>
      <c r="D35" s="48" t="inlineStr">
        <is>
          <t>予測期間を超えるFCF</t>
        </is>
      </c>
      <c r="E35" s="48" t="inlineStr">
        <is>
          <t>端末値 @ レート</t>
        </is>
      </c>
      <c r="F35" s="48" t="inlineStr">
        <is>
          <t>ターミナルキャッシュ・フロー</t>
        </is>
      </c>
      <c r="G35" s="48" t="inlineStr">
        <is>
          <t>会社価値</t>
        </is>
      </c>
      <c r="H35" s="48" t="inlineStr">
        <is>
          <t>予測期間におけるパーセント値</t>
        </is>
      </c>
      <c r="I35" s="61" t="inlineStr">
        <is>
          <t>ターミナルのパーセント値</t>
        </is>
      </c>
      <c r="J35" s="23" t="n"/>
      <c r="K35" s="23" t="n"/>
      <c r="L35" s="23" t="n"/>
      <c r="M35" s="102" t="n"/>
    </row>
    <row r="36" ht="22" customFormat="1" customHeight="1" s="14">
      <c r="C36" s="49">
        <f>$H$10-$H$11</f>
        <v/>
      </c>
      <c r="D36" s="39">
        <f>SUM(D30:M30)</f>
        <v/>
      </c>
      <c r="E36" s="39">
        <f>$M$25*((1+$M$16))/(C36-$M$16)</f>
        <v/>
      </c>
      <c r="F36" s="39">
        <f>E36/((1+C36)^$M$29)</f>
        <v/>
      </c>
      <c r="G36" s="39">
        <f>F36+D36</f>
        <v/>
      </c>
      <c r="H36" s="50">
        <f>D36/G36</f>
        <v/>
      </c>
      <c r="I36" s="62">
        <f>F36/G36</f>
        <v/>
      </c>
      <c r="J36" s="103" t="n"/>
      <c r="K36" s="103" t="n"/>
      <c r="L36" s="103" t="n"/>
      <c r="M36" s="104" t="n"/>
    </row>
    <row r="37" ht="22" customFormat="1" customHeight="1" s="14">
      <c r="C37" s="51">
        <f>$H$10</f>
        <v/>
      </c>
      <c r="D37" s="39">
        <f>SUM(D31:M31)</f>
        <v/>
      </c>
      <c r="E37" s="39">
        <f>$M$25*((1+$M$16))/(C37-$M$16)</f>
        <v/>
      </c>
      <c r="F37" s="39">
        <f>E37/((1+C37)^$M$29)</f>
        <v/>
      </c>
      <c r="G37" s="39">
        <f>F37+D37</f>
        <v/>
      </c>
      <c r="H37" s="50">
        <f>D37/G37</f>
        <v/>
      </c>
      <c r="I37" s="62">
        <f>F37/G37</f>
        <v/>
      </c>
      <c r="J37" s="103" t="n"/>
      <c r="K37" s="103" t="n"/>
      <c r="L37" s="103" t="n"/>
      <c r="M37" s="104" t="n"/>
    </row>
    <row r="38" ht="22" customFormat="1" customHeight="1" s="14">
      <c r="C38" s="51">
        <f>$H$10+$H$11</f>
        <v/>
      </c>
      <c r="D38" s="39">
        <f>SUM(D32:M32)</f>
        <v/>
      </c>
      <c r="E38" s="39">
        <f>$M$25*((1+$M$16))/(C38-$M$16)</f>
        <v/>
      </c>
      <c r="F38" s="39">
        <f>E38/((1+C38)^$M$29)</f>
        <v/>
      </c>
      <c r="G38" s="39">
        <f>F38+D38</f>
        <v/>
      </c>
      <c r="H38" s="50">
        <f>D38/G38</f>
        <v/>
      </c>
      <c r="I38" s="62">
        <f>F38/G38</f>
        <v/>
      </c>
      <c r="J38" s="103" t="n"/>
      <c r="K38" s="103" t="n"/>
      <c r="L38" s="103" t="n"/>
      <c r="M38" s="104" t="n"/>
    </row>
    <row r="39">
      <c r="B39" s="15" t="n"/>
      <c r="C39" s="10" t="n"/>
      <c r="D39" s="10" t="n"/>
      <c r="E39" s="10" t="n"/>
      <c r="F39" s="10" t="n"/>
      <c r="G39" s="10" t="n"/>
      <c r="H39" s="10" t="n"/>
      <c r="I39" s="10" t="n"/>
      <c r="J39" s="10" t="n"/>
    </row>
  </sheetData>
  <mergeCells count="11">
    <mergeCell ref="K6:M6"/>
    <mergeCell ref="E7:G7"/>
    <mergeCell ref="K7:M8"/>
    <mergeCell ref="E8:G8"/>
    <mergeCell ref="E9:G9"/>
    <mergeCell ref="E10:G10"/>
    <mergeCell ref="E11:G11"/>
    <mergeCell ref="E12:G12"/>
    <mergeCell ref="B4:E4"/>
    <mergeCell ref="G4:J4"/>
    <mergeCell ref="E6:G6"/>
  </mergeCells>
  <conditionalFormatting sqref="C25:M25">
    <cfRule type="cellIs" priority="1" operator="lessThan" dxfId="0">
      <formula>0</formula>
    </cfRule>
  </conditionalFormatting>
  <pageMargins left="0.3" right="0.3" top="0.3" bottom="0.3" header="0" footer="0"/>
  <pageSetup orientation="landscape" scale="70" fitToHeight="0" horizontalDpi="0" verticalDpi="0"/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5" min="1" max="1"/>
    <col width="88.36328125" customWidth="1" style="5" min="2" max="2"/>
    <col width="10.81640625" customWidth="1" style="5" min="3" max="16384"/>
  </cols>
  <sheetData>
    <row r="1" ht="20" customHeight="1" s="1"/>
    <row r="2" ht="105" customHeight="1" s="1">
      <c r="B2" s="6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2020-07-14T21:05:30Z</dcterms:modified>
  <cp:lastModifiedBy>ragaz</cp:lastModifiedBy>
  <cp:lastPrinted>2020-06-28T17:25:17Z</cp:lastPrinted>
</cp:coreProperties>
</file>